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n\Pictures\monede mici\Twinning 2021\iconite\imagini pu comunicat\"/>
    </mc:Choice>
  </mc:AlternateContent>
  <bookViews>
    <workbookView xWindow="-105" yWindow="-105" windowWidth="19425" windowHeight="10425"/>
  </bookViews>
  <sheets>
    <sheet name="2022_rom" sheetId="2" r:id="rId1"/>
    <sheet name="2022_eng" sheetId="1" r:id="rId2"/>
    <sheet name="2022_rus" sheetId="3" r:id="rId3"/>
    <sheet name="Grafice" sheetId="4" r:id="rId4"/>
  </sheets>
  <definedNames>
    <definedName name="_xlnm.Print_Area" localSheetId="1">'2022_eng'!$A$1:$F$33</definedName>
    <definedName name="_xlnm.Print_Area" localSheetId="0">'2022_rom'!$A$1:$F$33</definedName>
    <definedName name="_xlnm.Print_Area" localSheetId="2">'2022_rus'!$A$1:$F$33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F13" i="2"/>
  <c r="F9" i="2"/>
  <c r="D30" i="3"/>
  <c r="F30" i="3" s="1"/>
  <c r="D24" i="3"/>
  <c r="D23" i="3"/>
  <c r="D22" i="3"/>
  <c r="D21" i="3"/>
  <c r="D30" i="1"/>
  <c r="D24" i="1"/>
  <c r="D23" i="1"/>
  <c r="D22" i="1"/>
  <c r="D21" i="1"/>
  <c r="F27" i="2"/>
  <c r="D22" i="2"/>
  <c r="B18" i="3"/>
  <c r="B18" i="1"/>
  <c r="B18" i="2"/>
  <c r="F26" i="2"/>
  <c r="B31" i="3"/>
  <c r="F29" i="3"/>
  <c r="F28" i="3"/>
  <c r="F27" i="3"/>
  <c r="F26" i="3"/>
  <c r="C25" i="3"/>
  <c r="C24" i="3" s="1"/>
  <c r="B25" i="3"/>
  <c r="B33" i="3" s="1"/>
  <c r="F24" i="3"/>
  <c r="F23" i="3"/>
  <c r="F22" i="3"/>
  <c r="D25" i="3"/>
  <c r="D19" i="3"/>
  <c r="D17" i="3"/>
  <c r="F17" i="3" s="1"/>
  <c r="F16" i="3"/>
  <c r="D16" i="3"/>
  <c r="F15" i="3"/>
  <c r="D15" i="3"/>
  <c r="D14" i="3"/>
  <c r="F14" i="3" s="1"/>
  <c r="F13" i="3"/>
  <c r="D13" i="3"/>
  <c r="D12" i="3"/>
  <c r="F12" i="3" s="1"/>
  <c r="D11" i="3"/>
  <c r="F11" i="3" s="1"/>
  <c r="F10" i="3"/>
  <c r="D10" i="3"/>
  <c r="D9" i="3"/>
  <c r="D18" i="3" s="1"/>
  <c r="B31" i="1"/>
  <c r="F30" i="1"/>
  <c r="F29" i="1"/>
  <c r="F28" i="1"/>
  <c r="F27" i="1"/>
  <c r="F26" i="1"/>
  <c r="B25" i="1"/>
  <c r="F24" i="1"/>
  <c r="F23" i="1"/>
  <c r="F22" i="1"/>
  <c r="F21" i="1"/>
  <c r="D19" i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24" i="2"/>
  <c r="F28" i="2"/>
  <c r="D30" i="2"/>
  <c r="F30" i="2"/>
  <c r="C18" i="3" l="1"/>
  <c r="C21" i="3"/>
  <c r="E23" i="3"/>
  <c r="C31" i="3"/>
  <c r="C30" i="3" s="1"/>
  <c r="C15" i="3"/>
  <c r="C27" i="3"/>
  <c r="C22" i="3"/>
  <c r="F9" i="3"/>
  <c r="F18" i="3" s="1"/>
  <c r="B33" i="1"/>
  <c r="C31" i="1"/>
  <c r="C26" i="1" s="1"/>
  <c r="D25" i="1"/>
  <c r="E23" i="1" s="1"/>
  <c r="C18" i="1"/>
  <c r="C15" i="1" s="1"/>
  <c r="F25" i="1"/>
  <c r="E24" i="3"/>
  <c r="F31" i="3"/>
  <c r="E22" i="3"/>
  <c r="E21" i="3"/>
  <c r="C12" i="3"/>
  <c r="F21" i="3"/>
  <c r="F25" i="3" s="1"/>
  <c r="C23" i="3"/>
  <c r="D31" i="3"/>
  <c r="E28" i="3" s="1"/>
  <c r="C28" i="3"/>
  <c r="E17" i="3"/>
  <c r="E12" i="3"/>
  <c r="E9" i="3"/>
  <c r="E15" i="3"/>
  <c r="E10" i="3"/>
  <c r="E16" i="3"/>
  <c r="E14" i="3"/>
  <c r="E13" i="3"/>
  <c r="E11" i="3"/>
  <c r="E24" i="1"/>
  <c r="E22" i="1"/>
  <c r="F31" i="1"/>
  <c r="D31" i="1"/>
  <c r="C25" i="1"/>
  <c r="C28" i="1"/>
  <c r="C29" i="1"/>
  <c r="F18" i="1"/>
  <c r="D18" i="1"/>
  <c r="E9" i="1" s="1"/>
  <c r="E12" i="1"/>
  <c r="E30" i="3" l="1"/>
  <c r="E29" i="3"/>
  <c r="C26" i="3"/>
  <c r="C16" i="3"/>
  <c r="C13" i="3"/>
  <c r="C9" i="3"/>
  <c r="C17" i="3"/>
  <c r="C14" i="3"/>
  <c r="C10" i="3"/>
  <c r="C11" i="3"/>
  <c r="C29" i="3"/>
  <c r="C11" i="1"/>
  <c r="C13" i="1"/>
  <c r="C14" i="1"/>
  <c r="C17" i="1"/>
  <c r="C9" i="1"/>
  <c r="E21" i="1"/>
  <c r="C16" i="1"/>
  <c r="C12" i="1"/>
  <c r="C10" i="1"/>
  <c r="C30" i="1"/>
  <c r="C27" i="1"/>
  <c r="E16" i="1"/>
  <c r="E26" i="3"/>
  <c r="E27" i="3"/>
  <c r="E26" i="1"/>
  <c r="E27" i="1"/>
  <c r="C23" i="1"/>
  <c r="C22" i="1"/>
  <c r="C21" i="1"/>
  <c r="C24" i="1"/>
  <c r="E29" i="1"/>
  <c r="E28" i="1"/>
  <c r="E30" i="1"/>
  <c r="E15" i="1"/>
  <c r="E11" i="1"/>
  <c r="E14" i="1"/>
  <c r="E10" i="1"/>
  <c r="E17" i="1"/>
  <c r="E13" i="1"/>
  <c r="D23" i="2"/>
  <c r="F29" i="2" l="1"/>
  <c r="D31" i="2"/>
  <c r="F22" i="2"/>
  <c r="F23" i="2"/>
  <c r="F24" i="2"/>
  <c r="C4" i="3" l="1"/>
  <c r="B31" i="2"/>
  <c r="B25" i="2"/>
  <c r="B33" i="2" s="1"/>
  <c r="D21" i="2"/>
  <c r="D19" i="2"/>
  <c r="D17" i="2"/>
  <c r="F17" i="2" s="1"/>
  <c r="D16" i="2"/>
  <c r="F16" i="2" s="1"/>
  <c r="D15" i="2"/>
  <c r="F15" i="2" s="1"/>
  <c r="D14" i="2"/>
  <c r="F14" i="2" s="1"/>
  <c r="D13" i="2"/>
  <c r="D12" i="2"/>
  <c r="F12" i="2" s="1"/>
  <c r="D11" i="2"/>
  <c r="F11" i="2" s="1"/>
  <c r="D10" i="2"/>
  <c r="F10" i="2" s="1"/>
  <c r="D9" i="2"/>
  <c r="F21" i="2" l="1"/>
  <c r="C25" i="2"/>
  <c r="C31" i="2"/>
  <c r="C18" i="2"/>
  <c r="D18" i="2"/>
  <c r="E9" i="2" s="1"/>
  <c r="D25" i="2"/>
  <c r="E22" i="2" l="1"/>
  <c r="E23" i="2"/>
  <c r="E24" i="2"/>
  <c r="E21" i="2"/>
  <c r="E28" i="2"/>
  <c r="E30" i="2"/>
  <c r="E27" i="2"/>
  <c r="E29" i="2"/>
  <c r="E26" i="2"/>
  <c r="C10" i="2"/>
  <c r="C12" i="2"/>
  <c r="C14" i="2"/>
  <c r="C16" i="2"/>
  <c r="C9" i="2"/>
  <c r="C11" i="2"/>
  <c r="C13" i="2"/>
  <c r="C15" i="2"/>
  <c r="C17" i="2"/>
  <c r="C23" i="2"/>
  <c r="C21" i="2"/>
  <c r="C22" i="2"/>
  <c r="C24" i="2"/>
  <c r="C27" i="2"/>
  <c r="C29" i="2"/>
  <c r="C26" i="2"/>
  <c r="C28" i="2"/>
  <c r="C30" i="2"/>
  <c r="E11" i="2"/>
  <c r="E13" i="2"/>
  <c r="E15" i="2"/>
  <c r="E17" i="2"/>
  <c r="E10" i="2"/>
  <c r="E12" i="2"/>
  <c r="E14" i="2"/>
  <c r="E16" i="2"/>
  <c r="F25" i="2"/>
  <c r="F18" i="2"/>
  <c r="C4" i="2" l="1"/>
</calcChain>
</file>

<file path=xl/sharedStrings.xml><?xml version="1.0" encoding="utf-8"?>
<sst xmlns="http://schemas.openxmlformats.org/spreadsheetml/2006/main" count="102" uniqueCount="53">
  <si>
    <t>Face value</t>
  </si>
  <si>
    <t>Share              în %</t>
  </si>
  <si>
    <t>Share             în %</t>
  </si>
  <si>
    <t>Banknotes</t>
  </si>
  <si>
    <t>1 leu</t>
  </si>
  <si>
    <t>5 lei</t>
  </si>
  <si>
    <t>10 lei</t>
  </si>
  <si>
    <t>20 lei</t>
  </si>
  <si>
    <t>50 lei</t>
  </si>
  <si>
    <t>100 lei</t>
  </si>
  <si>
    <t>200 lei</t>
  </si>
  <si>
    <t>500 lei</t>
  </si>
  <si>
    <t>1000 lei</t>
  </si>
  <si>
    <t>Coins</t>
  </si>
  <si>
    <t>2 lei</t>
  </si>
  <si>
    <t>1 ban</t>
  </si>
  <si>
    <t>5 bani</t>
  </si>
  <si>
    <t>10 bani</t>
  </si>
  <si>
    <t>25 bani</t>
  </si>
  <si>
    <t>50 bani</t>
  </si>
  <si>
    <t>Structura monedei naţionale în circulaţie</t>
  </si>
  <si>
    <t xml:space="preserve">Valoarea nominală </t>
  </si>
  <si>
    <t>Pondere              în %</t>
  </si>
  <si>
    <t>Bancnote</t>
  </si>
  <si>
    <t>Bancnote comemorative</t>
  </si>
  <si>
    <t>Monede</t>
  </si>
  <si>
    <t>Структура национальной валюты в обращении</t>
  </si>
  <si>
    <t>Номинальная стоимость</t>
  </si>
  <si>
    <t>Доля в %</t>
  </si>
  <si>
    <t>Банкноты</t>
  </si>
  <si>
    <t>Всего</t>
  </si>
  <si>
    <t>Памятные банкноты</t>
  </si>
  <si>
    <t>Монеты</t>
  </si>
  <si>
    <t>Итого</t>
  </si>
  <si>
    <t xml:space="preserve">Structure of national currency in circulation </t>
  </si>
  <si>
    <t>Monede jubiliare și comemorative</t>
  </si>
  <si>
    <t xml:space="preserve">Numerar în circulaţie              (mil. lei)                                     </t>
  </si>
  <si>
    <t>Commemorative banknotes</t>
  </si>
  <si>
    <t>Памятные и юбилейные монеты</t>
  </si>
  <si>
    <t xml:space="preserve">Cash in circulation                   (MDL, million)                                     </t>
  </si>
  <si>
    <t xml:space="preserve">Денежная наличность        в обращении                      (млн. лей)                                     </t>
  </si>
  <si>
    <t>Количество банкнот/ монет в обращении            (млн. шт.)</t>
  </si>
  <si>
    <t>Quantity of banknotes/ coins in circulation                   (pcs, million)</t>
  </si>
  <si>
    <t>Cantitatea bancnotelor/ monedelor în circulaţie (mil. buc.)</t>
  </si>
  <si>
    <t>Cantitatea bancnotelor/ monedelor pe cap de locuitor cu reședință obișnuită (buc.)</t>
  </si>
  <si>
    <t>Количество банкнот/ монет на душу населения c постоянным местом жительства  (шт.)</t>
  </si>
  <si>
    <t>Quantity of banknotes/ coins per capita for habitual residence (pcs)</t>
  </si>
  <si>
    <t>as of 31 December 2022</t>
  </si>
  <si>
    <t>на 31 декабря 2022 года</t>
  </si>
  <si>
    <t>la situaţia din 31 decembrie 2022</t>
  </si>
  <si>
    <t>Total</t>
  </si>
  <si>
    <t>În total</t>
  </si>
  <si>
    <t>Commemorative and jubilee coins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</si>
</sst>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;;"/>
    <numFmt numFmtId="165" formatCode="#,##0.00_ ;[Red]\-#,##0.00\ "/>
    <numFmt numFmtId="166" formatCode="0.0000"/>
    <numFmt numFmtId="167" formatCode="#,##0.000"/>
    <numFmt numFmtId="168" formatCode="0.000"/>
    <numFmt numFmtId="169" formatCode="#,##0\ &quot;L&quot;"/>
    <numFmt numFmtId="170" formatCode="#,##0.00\ &quot;L&quot;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name val="PermianSansTypeface"/>
      <family val="3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PermianSerifTypeface"/>
      <family val="3"/>
    </font>
    <font>
      <sz val="11"/>
      <name val="PermianSerifTypeface"/>
      <family val="3"/>
    </font>
    <font>
      <sz val="10"/>
      <name val="PermianSerifTypeface"/>
      <family val="3"/>
    </font>
    <font>
      <sz val="11"/>
      <color indexed="8"/>
      <name val="PermianSerifTypeface"/>
      <family val="3"/>
    </font>
    <font>
      <sz val="11"/>
      <color theme="0"/>
      <name val="PermianSerifTypeface"/>
      <family val="3"/>
    </font>
    <font>
      <b/>
      <sz val="10"/>
      <name val="PermianSerifTypeface"/>
      <family val="3"/>
    </font>
    <font>
      <b/>
      <sz val="10"/>
      <color indexed="8"/>
      <name val="PermianSerifTypeface"/>
      <family val="3"/>
    </font>
    <font>
      <b/>
      <sz val="10"/>
      <color indexed="10"/>
      <name val="PermianSerifTypeface"/>
      <family val="3"/>
    </font>
    <font>
      <sz val="10"/>
      <color indexed="8"/>
      <name val="PermianSerifTypeface"/>
      <family val="3"/>
    </font>
    <font>
      <b/>
      <sz val="10"/>
      <color rgb="FFFF0000"/>
      <name val="PermianSerifTypeface"/>
      <family val="3"/>
    </font>
    <font>
      <sz val="10"/>
      <color theme="1"/>
      <name val="PermianSerifTypeface"/>
      <family val="3"/>
    </font>
    <font>
      <sz val="10"/>
      <color theme="0"/>
      <name val="PermianSerifTypeface"/>
      <family val="3"/>
    </font>
    <font>
      <b/>
      <sz val="10"/>
      <color rgb="FFC00000"/>
      <name val="PermianSerifTypeface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23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8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 style="medium">
        <color indexed="8"/>
      </left>
      <right/>
      <top/>
      <bottom style="thin">
        <color indexed="23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23"/>
      </bottom>
      <diagonal/>
    </border>
    <border>
      <left style="medium">
        <color indexed="64"/>
      </left>
      <right style="medium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8"/>
      </right>
      <top style="thin">
        <color indexed="23"/>
      </top>
      <bottom style="thin">
        <color indexed="8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23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8"/>
      </left>
      <right/>
      <top style="thin">
        <color indexed="23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23"/>
      </bottom>
      <diagonal/>
    </border>
    <border>
      <left style="medium">
        <color indexed="8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theme="0" tint="-0.499984740745262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theme="0" tint="-0.34998626667073579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2" applyFont="1"/>
    <xf numFmtId="0" fontId="4" fillId="0" borderId="0" xfId="2"/>
    <xf numFmtId="0" fontId="3" fillId="0" borderId="0" xfId="2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 applyAlignment="1">
      <alignment vertical="top" wrapText="1"/>
    </xf>
    <xf numFmtId="4" fontId="9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2" applyFont="1"/>
    <xf numFmtId="0" fontId="7" fillId="0" borderId="0" xfId="2" applyFont="1"/>
    <xf numFmtId="164" fontId="8" fillId="0" borderId="0" xfId="2" applyNumberFormat="1" applyFont="1" applyAlignment="1">
      <alignment vertical="top" wrapText="1"/>
    </xf>
    <xf numFmtId="4" fontId="9" fillId="0" borderId="0" xfId="2" applyNumberFormat="1" applyFont="1" applyAlignment="1">
      <alignment vertical="top" wrapText="1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64" fontId="11" fillId="0" borderId="56" xfId="2" applyNumberFormat="1" applyFont="1" applyBorder="1" applyAlignment="1">
      <alignment horizontal="right" vertical="top" wrapText="1"/>
    </xf>
    <xf numFmtId="4" fontId="7" fillId="0" borderId="21" xfId="2" applyNumberFormat="1" applyFont="1" applyBorder="1"/>
    <xf numFmtId="4" fontId="7" fillId="0" borderId="22" xfId="2" applyNumberFormat="1" applyFont="1" applyBorder="1"/>
    <xf numFmtId="165" fontId="7" fillId="0" borderId="23" xfId="2" applyNumberFormat="1" applyFont="1" applyBorder="1"/>
    <xf numFmtId="2" fontId="7" fillId="0" borderId="57" xfId="2" applyNumberFormat="1" applyFont="1" applyBorder="1"/>
    <xf numFmtId="164" fontId="11" fillId="0" borderId="26" xfId="2" applyNumberFormat="1" applyFont="1" applyBorder="1" applyAlignment="1">
      <alignment horizontal="right" vertical="top" wrapText="1"/>
    </xf>
    <xf numFmtId="4" fontId="7" fillId="0" borderId="39" xfId="2" applyNumberFormat="1" applyFont="1" applyBorder="1"/>
    <xf numFmtId="165" fontId="7" fillId="0" borderId="58" xfId="2" applyNumberFormat="1" applyFont="1" applyBorder="1"/>
    <xf numFmtId="164" fontId="11" fillId="0" borderId="59" xfId="2" applyNumberFormat="1" applyFont="1" applyBorder="1" applyAlignment="1">
      <alignment horizontal="right" vertical="top" wrapText="1"/>
    </xf>
    <xf numFmtId="4" fontId="7" fillId="0" borderId="8" xfId="2" applyNumberFormat="1" applyFont="1" applyBorder="1"/>
    <xf numFmtId="4" fontId="7" fillId="0" borderId="7" xfId="2" applyNumberFormat="1" applyFont="1" applyBorder="1"/>
    <xf numFmtId="165" fontId="7" fillId="0" borderId="9" xfId="2" applyNumberFormat="1" applyFont="1" applyBorder="1"/>
    <xf numFmtId="2" fontId="7" fillId="0" borderId="60" xfId="2" applyNumberFormat="1" applyFont="1" applyBorder="1"/>
    <xf numFmtId="164" fontId="11" fillId="0" borderId="36" xfId="2" applyNumberFormat="1" applyFont="1" applyBorder="1" applyAlignment="1">
      <alignment horizontal="right" vertical="top" wrapText="1"/>
    </xf>
    <xf numFmtId="2" fontId="7" fillId="0" borderId="21" xfId="2" applyNumberFormat="1" applyFont="1" applyBorder="1"/>
    <xf numFmtId="164" fontId="11" fillId="0" borderId="38" xfId="2" applyNumberFormat="1" applyFont="1" applyBorder="1" applyAlignment="1">
      <alignment horizontal="right" vertical="top" wrapText="1"/>
    </xf>
    <xf numFmtId="168" fontId="7" fillId="0" borderId="21" xfId="2" applyNumberFormat="1" applyFont="1" applyBorder="1"/>
    <xf numFmtId="164" fontId="11" fillId="0" borderId="63" xfId="2" applyNumberFormat="1" applyFont="1" applyBorder="1" applyAlignment="1">
      <alignment horizontal="right" vertical="top" wrapText="1"/>
    </xf>
    <xf numFmtId="2" fontId="7" fillId="0" borderId="8" xfId="2" applyNumberFormat="1" applyFont="1" applyBorder="1"/>
    <xf numFmtId="164" fontId="11" fillId="0" borderId="19" xfId="0" applyNumberFormat="1" applyFont="1" applyBorder="1" applyAlignment="1">
      <alignment horizontal="right" vertical="top" wrapText="1"/>
    </xf>
    <xf numFmtId="4" fontId="7" fillId="0" borderId="20" xfId="0" applyNumberFormat="1" applyFont="1" applyBorder="1"/>
    <xf numFmtId="4" fontId="7" fillId="0" borderId="21" xfId="0" applyNumberFormat="1" applyFont="1" applyBorder="1"/>
    <xf numFmtId="4" fontId="7" fillId="0" borderId="22" xfId="0" applyNumberFormat="1" applyFont="1" applyBorder="1"/>
    <xf numFmtId="165" fontId="7" fillId="0" borderId="23" xfId="0" applyNumberFormat="1" applyFont="1" applyBorder="1"/>
    <xf numFmtId="2" fontId="7" fillId="0" borderId="24" xfId="0" applyNumberFormat="1" applyFont="1" applyBorder="1"/>
    <xf numFmtId="164" fontId="11" fillId="0" borderId="25" xfId="0" applyNumberFormat="1" applyFont="1" applyBorder="1" applyAlignment="1">
      <alignment horizontal="right" vertical="top" wrapText="1"/>
    </xf>
    <xf numFmtId="4" fontId="7" fillId="0" borderId="26" xfId="0" applyNumberFormat="1" applyFont="1" applyBorder="1"/>
    <xf numFmtId="164" fontId="11" fillId="0" borderId="27" xfId="0" applyNumberFormat="1" applyFont="1" applyBorder="1" applyAlignment="1">
      <alignment horizontal="right" vertical="top" wrapText="1"/>
    </xf>
    <xf numFmtId="4" fontId="7" fillId="0" borderId="28" xfId="0" applyNumberFormat="1" applyFont="1" applyBorder="1"/>
    <xf numFmtId="4" fontId="7" fillId="0" borderId="8" xfId="0" applyNumberFormat="1" applyFont="1" applyBorder="1"/>
    <xf numFmtId="4" fontId="7" fillId="0" borderId="7" xfId="0" applyNumberFormat="1" applyFont="1" applyBorder="1"/>
    <xf numFmtId="165" fontId="7" fillId="0" borderId="9" xfId="0" applyNumberFormat="1" applyFont="1" applyBorder="1"/>
    <xf numFmtId="164" fontId="11" fillId="0" borderId="36" xfId="0" applyNumberFormat="1" applyFont="1" applyBorder="1" applyAlignment="1">
      <alignment horizontal="right" vertical="top" wrapText="1"/>
    </xf>
    <xf numFmtId="4" fontId="7" fillId="0" borderId="37" xfId="0" applyNumberFormat="1" applyFont="1" applyBorder="1"/>
    <xf numFmtId="2" fontId="7" fillId="0" borderId="21" xfId="0" applyNumberFormat="1" applyFont="1" applyBorder="1"/>
    <xf numFmtId="4" fontId="13" fillId="0" borderId="23" xfId="0" applyNumberFormat="1" applyFont="1" applyBorder="1" applyAlignment="1">
      <alignment horizontal="right" wrapText="1"/>
    </xf>
    <xf numFmtId="164" fontId="11" fillId="0" borderId="38" xfId="0" applyNumberFormat="1" applyFont="1" applyBorder="1" applyAlignment="1">
      <alignment horizontal="right" vertical="top" wrapText="1"/>
    </xf>
    <xf numFmtId="4" fontId="7" fillId="0" borderId="39" xfId="0" applyNumberFormat="1" applyFont="1" applyBorder="1"/>
    <xf numFmtId="164" fontId="11" fillId="0" borderId="41" xfId="0" applyNumberFormat="1" applyFont="1" applyBorder="1" applyAlignment="1">
      <alignment horizontal="right" vertical="top" wrapText="1"/>
    </xf>
    <xf numFmtId="167" fontId="7" fillId="0" borderId="21" xfId="0" applyNumberFormat="1" applyFont="1" applyBorder="1"/>
    <xf numFmtId="164" fontId="11" fillId="0" borderId="42" xfId="0" applyNumberFormat="1" applyFont="1" applyBorder="1" applyAlignment="1">
      <alignment horizontal="right" vertical="top" wrapText="1"/>
    </xf>
    <xf numFmtId="164" fontId="11" fillId="0" borderId="43" xfId="0" applyNumberFormat="1" applyFont="1" applyBorder="1" applyAlignment="1">
      <alignment horizontal="right" vertical="top" wrapText="1"/>
    </xf>
    <xf numFmtId="4" fontId="7" fillId="0" borderId="44" xfId="0" applyNumberFormat="1" applyFont="1" applyBorder="1"/>
    <xf numFmtId="164" fontId="11" fillId="0" borderId="56" xfId="0" applyNumberFormat="1" applyFont="1" applyBorder="1" applyAlignment="1">
      <alignment horizontal="right" vertical="top" wrapText="1"/>
    </xf>
    <xf numFmtId="2" fontId="7" fillId="0" borderId="57" xfId="0" applyNumberFormat="1" applyFont="1" applyBorder="1"/>
    <xf numFmtId="164" fontId="11" fillId="0" borderId="26" xfId="0" applyNumberFormat="1" applyFont="1" applyBorder="1" applyAlignment="1">
      <alignment horizontal="right" vertical="top" wrapText="1"/>
    </xf>
    <xf numFmtId="165" fontId="7" fillId="0" borderId="58" xfId="0" applyNumberFormat="1" applyFont="1" applyBorder="1"/>
    <xf numFmtId="164" fontId="11" fillId="0" borderId="59" xfId="0" applyNumberFormat="1" applyFont="1" applyBorder="1" applyAlignment="1">
      <alignment horizontal="right" vertical="top" wrapText="1"/>
    </xf>
    <xf numFmtId="2" fontId="7" fillId="0" borderId="60" xfId="0" applyNumberFormat="1" applyFont="1" applyBorder="1"/>
    <xf numFmtId="168" fontId="7" fillId="0" borderId="21" xfId="0" applyNumberFormat="1" applyFont="1" applyBorder="1"/>
    <xf numFmtId="164" fontId="11" fillId="0" borderId="63" xfId="0" applyNumberFormat="1" applyFont="1" applyBorder="1" applyAlignment="1">
      <alignment horizontal="right" vertical="top" wrapText="1"/>
    </xf>
    <xf numFmtId="2" fontId="7" fillId="0" borderId="8" xfId="0" applyNumberFormat="1" applyFont="1" applyBorder="1"/>
    <xf numFmtId="164" fontId="11" fillId="2" borderId="11" xfId="1" applyNumberFormat="1" applyFont="1" applyFill="1" applyBorder="1" applyAlignment="1">
      <alignment horizontal="left" vertical="top" wrapText="1"/>
    </xf>
    <xf numFmtId="0" fontId="5" fillId="3" borderId="0" xfId="0" applyFont="1" applyFill="1"/>
    <xf numFmtId="0" fontId="10" fillId="3" borderId="0" xfId="0" applyFont="1" applyFill="1"/>
    <xf numFmtId="0" fontId="6" fillId="3" borderId="0" xfId="0" applyFont="1" applyFill="1"/>
    <xf numFmtId="0" fontId="7" fillId="3" borderId="0" xfId="0" applyFont="1" applyFill="1"/>
    <xf numFmtId="164" fontId="11" fillId="2" borderId="29" xfId="0" applyNumberFormat="1" applyFont="1" applyFill="1" applyBorder="1" applyAlignment="1">
      <alignment horizontal="left" vertical="top" wrapText="1"/>
    </xf>
    <xf numFmtId="4" fontId="12" fillId="4" borderId="29" xfId="0" applyNumberFormat="1" applyFont="1" applyFill="1" applyBorder="1"/>
    <xf numFmtId="4" fontId="12" fillId="4" borderId="30" xfId="0" applyNumberFormat="1" applyFont="1" applyFill="1" applyBorder="1"/>
    <xf numFmtId="4" fontId="12" fillId="4" borderId="31" xfId="0" applyNumberFormat="1" applyFont="1" applyFill="1" applyBorder="1"/>
    <xf numFmtId="3" fontId="12" fillId="4" borderId="32" xfId="0" applyNumberFormat="1" applyFont="1" applyFill="1" applyBorder="1"/>
    <xf numFmtId="2" fontId="12" fillId="4" borderId="40" xfId="0" applyNumberFormat="1" applyFont="1" applyFill="1" applyBorder="1"/>
    <xf numFmtId="164" fontId="11" fillId="2" borderId="61" xfId="0" applyNumberFormat="1" applyFont="1" applyFill="1" applyBorder="1" applyAlignment="1">
      <alignment horizontal="left" vertical="top" wrapText="1"/>
    </xf>
    <xf numFmtId="4" fontId="7" fillId="4" borderId="34" xfId="0" applyNumberFormat="1" applyFont="1" applyFill="1" applyBorder="1"/>
    <xf numFmtId="4" fontId="10" fillId="4" borderId="8" xfId="0" applyNumberFormat="1" applyFont="1" applyFill="1" applyBorder="1"/>
    <xf numFmtId="167" fontId="7" fillId="4" borderId="12" xfId="0" applyNumberFormat="1" applyFont="1" applyFill="1" applyBorder="1"/>
    <xf numFmtId="3" fontId="10" fillId="4" borderId="14" xfId="0" applyNumberFormat="1" applyFont="1" applyFill="1" applyBorder="1"/>
    <xf numFmtId="3" fontId="10" fillId="4" borderId="62" xfId="0" applyNumberFormat="1" applyFont="1" applyFill="1" applyBorder="1"/>
    <xf numFmtId="164" fontId="11" fillId="2" borderId="54" xfId="0" applyNumberFormat="1" applyFont="1" applyFill="1" applyBorder="1" applyAlignment="1">
      <alignment horizontal="left" vertical="top" wrapText="1"/>
    </xf>
    <xf numFmtId="4" fontId="12" fillId="4" borderId="46" xfId="0" applyNumberFormat="1" applyFont="1" applyFill="1" applyBorder="1"/>
    <xf numFmtId="4" fontId="12" fillId="4" borderId="22" xfId="0" applyNumberFormat="1" applyFont="1" applyFill="1" applyBorder="1"/>
    <xf numFmtId="4" fontId="12" fillId="4" borderId="57" xfId="0" applyNumberFormat="1" applyFont="1" applyFill="1" applyBorder="1"/>
    <xf numFmtId="164" fontId="11" fillId="2" borderId="64" xfId="0" applyNumberFormat="1" applyFont="1" applyFill="1" applyBorder="1" applyAlignment="1">
      <alignment horizontal="left" vertical="top" wrapText="1"/>
    </xf>
    <xf numFmtId="4" fontId="7" fillId="4" borderId="17" xfId="0" applyNumberFormat="1" applyFont="1" applyFill="1" applyBorder="1"/>
    <xf numFmtId="4" fontId="10" fillId="4" borderId="30" xfId="0" applyNumberFormat="1" applyFont="1" applyFill="1" applyBorder="1"/>
    <xf numFmtId="167" fontId="7" fillId="4" borderId="31" xfId="0" applyNumberFormat="1" applyFont="1" applyFill="1" applyBorder="1"/>
    <xf numFmtId="3" fontId="10" fillId="4" borderId="32" xfId="0" applyNumberFormat="1" applyFont="1" applyFill="1" applyBorder="1"/>
    <xf numFmtId="4" fontId="10" fillId="4" borderId="40" xfId="0" applyNumberFormat="1" applyFont="1" applyFill="1" applyBorder="1"/>
    <xf numFmtId="164" fontId="11" fillId="2" borderId="65" xfId="0" applyNumberFormat="1" applyFont="1" applyFill="1" applyBorder="1" applyAlignment="1">
      <alignment horizontal="left" vertical="top" wrapText="1"/>
    </xf>
    <xf numFmtId="164" fontId="11" fillId="2" borderId="16" xfId="1" applyNumberFormat="1" applyFont="1" applyFill="1" applyBorder="1" applyAlignment="1">
      <alignment horizontal="left" vertical="top" wrapText="1"/>
    </xf>
    <xf numFmtId="2" fontId="12" fillId="4" borderId="18" xfId="0" applyNumberFormat="1" applyFont="1" applyFill="1" applyBorder="1"/>
    <xf numFmtId="164" fontId="11" fillId="2" borderId="33" xfId="1" applyNumberFormat="1" applyFont="1" applyFill="1" applyBorder="1" applyAlignment="1">
      <alignment horizontal="left" vertical="top" wrapText="1"/>
    </xf>
    <xf numFmtId="3" fontId="10" fillId="4" borderId="35" xfId="0" applyNumberFormat="1" applyFont="1" applyFill="1" applyBorder="1"/>
    <xf numFmtId="164" fontId="11" fillId="2" borderId="45" xfId="1" applyNumberFormat="1" applyFont="1" applyFill="1" applyBorder="1" applyAlignment="1">
      <alignment horizontal="left" vertical="top" wrapText="1"/>
    </xf>
    <xf numFmtId="3" fontId="12" fillId="4" borderId="9" xfId="0" applyNumberFormat="1" applyFont="1" applyFill="1" applyBorder="1"/>
    <xf numFmtId="4" fontId="12" fillId="4" borderId="24" xfId="0" applyNumberFormat="1" applyFont="1" applyFill="1" applyBorder="1"/>
    <xf numFmtId="4" fontId="10" fillId="4" borderId="18" xfId="0" applyNumberFormat="1" applyFont="1" applyFill="1" applyBorder="1"/>
    <xf numFmtId="164" fontId="11" fillId="2" borderId="47" xfId="0" applyNumberFormat="1" applyFont="1" applyFill="1" applyBorder="1" applyAlignment="1">
      <alignment horizontal="left" vertical="top" wrapText="1"/>
    </xf>
    <xf numFmtId="0" fontId="5" fillId="3" borderId="0" xfId="2" applyFont="1" applyFill="1"/>
    <xf numFmtId="0" fontId="10" fillId="3" borderId="0" xfId="2" applyFont="1" applyFill="1"/>
    <xf numFmtId="0" fontId="6" fillId="3" borderId="0" xfId="2" applyFont="1" applyFill="1"/>
    <xf numFmtId="0" fontId="7" fillId="3" borderId="0" xfId="2" applyFont="1" applyFill="1"/>
    <xf numFmtId="4" fontId="12" fillId="4" borderId="29" xfId="2" applyNumberFormat="1" applyFont="1" applyFill="1" applyBorder="1"/>
    <xf numFmtId="4" fontId="12" fillId="4" borderId="30" xfId="2" applyNumberFormat="1" applyFont="1" applyFill="1" applyBorder="1"/>
    <xf numFmtId="4" fontId="12" fillId="4" borderId="31" xfId="2" applyNumberFormat="1" applyFont="1" applyFill="1" applyBorder="1"/>
    <xf numFmtId="3" fontId="12" fillId="4" borderId="32" xfId="2" applyNumberFormat="1" applyFont="1" applyFill="1" applyBorder="1"/>
    <xf numFmtId="2" fontId="12" fillId="4" borderId="40" xfId="2" applyNumberFormat="1" applyFont="1" applyFill="1" applyBorder="1"/>
    <xf numFmtId="4" fontId="7" fillId="4" borderId="34" xfId="2" applyNumberFormat="1" applyFont="1" applyFill="1" applyBorder="1"/>
    <xf numFmtId="4" fontId="10" fillId="4" borderId="8" xfId="2" applyNumberFormat="1" applyFont="1" applyFill="1" applyBorder="1"/>
    <xf numFmtId="167" fontId="7" fillId="4" borderId="12" xfId="2" applyNumberFormat="1" applyFont="1" applyFill="1" applyBorder="1"/>
    <xf numFmtId="3" fontId="10" fillId="4" borderId="14" xfId="2" applyNumberFormat="1" applyFont="1" applyFill="1" applyBorder="1"/>
    <xf numFmtId="3" fontId="10" fillId="4" borderId="62" xfId="2" applyNumberFormat="1" applyFont="1" applyFill="1" applyBorder="1"/>
    <xf numFmtId="4" fontId="12" fillId="4" borderId="46" xfId="2" applyNumberFormat="1" applyFont="1" applyFill="1" applyBorder="1"/>
    <xf numFmtId="4" fontId="12" fillId="4" borderId="22" xfId="2" applyNumberFormat="1" applyFont="1" applyFill="1" applyBorder="1"/>
    <xf numFmtId="4" fontId="12" fillId="4" borderId="57" xfId="2" applyNumberFormat="1" applyFont="1" applyFill="1" applyBorder="1"/>
    <xf numFmtId="4" fontId="10" fillId="4" borderId="30" xfId="2" applyNumberFormat="1" applyFont="1" applyFill="1" applyBorder="1"/>
    <xf numFmtId="3" fontId="10" fillId="4" borderId="32" xfId="2" applyNumberFormat="1" applyFont="1" applyFill="1" applyBorder="1"/>
    <xf numFmtId="4" fontId="10" fillId="4" borderId="40" xfId="2" applyNumberFormat="1" applyFont="1" applyFill="1" applyBorder="1"/>
    <xf numFmtId="3" fontId="14" fillId="4" borderId="48" xfId="0" applyNumberFormat="1" applyFont="1" applyFill="1" applyBorder="1"/>
    <xf numFmtId="3" fontId="14" fillId="4" borderId="49" xfId="0" applyNumberFormat="1" applyFont="1" applyFill="1" applyBorder="1"/>
    <xf numFmtId="4" fontId="14" fillId="4" borderId="66" xfId="0" applyNumberFormat="1" applyFont="1" applyFill="1" applyBorder="1"/>
    <xf numFmtId="3" fontId="14" fillId="4" borderId="67" xfId="0" applyNumberFormat="1" applyFont="1" applyFill="1" applyBorder="1"/>
    <xf numFmtId="3" fontId="14" fillId="4" borderId="68" xfId="0" applyNumberFormat="1" applyFont="1" applyFill="1" applyBorder="1"/>
    <xf numFmtId="3" fontId="14" fillId="4" borderId="67" xfId="2" applyNumberFormat="1" applyFont="1" applyFill="1" applyBorder="1"/>
    <xf numFmtId="3" fontId="14" fillId="4" borderId="68" xfId="2" applyNumberFormat="1" applyFont="1" applyFill="1" applyBorder="1"/>
    <xf numFmtId="166" fontId="16" fillId="0" borderId="0" xfId="0" applyNumberFormat="1" applyFont="1"/>
    <xf numFmtId="4" fontId="7" fillId="0" borderId="58" xfId="2" applyNumberFormat="1" applyFont="1" applyBorder="1"/>
    <xf numFmtId="2" fontId="7" fillId="0" borderId="69" xfId="2" applyNumberFormat="1" applyFont="1" applyBorder="1"/>
    <xf numFmtId="2" fontId="7" fillId="0" borderId="58" xfId="2" applyNumberFormat="1" applyFont="1" applyBorder="1"/>
    <xf numFmtId="4" fontId="7" fillId="0" borderId="70" xfId="2" applyNumberFormat="1" applyFont="1" applyBorder="1"/>
    <xf numFmtId="4" fontId="7" fillId="0" borderId="69" xfId="2" applyNumberFormat="1" applyFont="1" applyBorder="1"/>
    <xf numFmtId="4" fontId="7" fillId="0" borderId="58" xfId="0" applyNumberFormat="1" applyFont="1" applyBorder="1"/>
    <xf numFmtId="2" fontId="7" fillId="0" borderId="73" xfId="0" applyNumberFormat="1" applyFont="1" applyBorder="1"/>
    <xf numFmtId="2" fontId="7" fillId="0" borderId="72" xfId="0" applyNumberFormat="1" applyFont="1" applyBorder="1"/>
    <xf numFmtId="2" fontId="7" fillId="0" borderId="58" xfId="0" applyNumberFormat="1" applyFont="1" applyBorder="1"/>
    <xf numFmtId="4" fontId="13" fillId="0" borderId="9" xfId="0" applyNumberFormat="1" applyFont="1" applyBorder="1" applyAlignment="1">
      <alignment horizontal="right" wrapText="1"/>
    </xf>
    <xf numFmtId="4" fontId="13" fillId="0" borderId="58" xfId="0" applyNumberFormat="1" applyFont="1" applyBorder="1" applyAlignment="1">
      <alignment horizontal="right" wrapText="1"/>
    </xf>
    <xf numFmtId="4" fontId="7" fillId="0" borderId="70" xfId="0" applyNumberFormat="1" applyFont="1" applyBorder="1"/>
    <xf numFmtId="4" fontId="7" fillId="0" borderId="71" xfId="0" applyNumberFormat="1" applyFont="1" applyBorder="1"/>
    <xf numFmtId="4" fontId="7" fillId="0" borderId="69" xfId="0" applyNumberFormat="1" applyFont="1" applyBorder="1"/>
    <xf numFmtId="4" fontId="13" fillId="0" borderId="74" xfId="0" applyNumberFormat="1" applyFont="1" applyBorder="1" applyAlignment="1">
      <alignment horizontal="right" wrapText="1"/>
    </xf>
    <xf numFmtId="4" fontId="14" fillId="4" borderId="75" xfId="0" applyNumberFormat="1" applyFont="1" applyFill="1" applyBorder="1"/>
    <xf numFmtId="4" fontId="14" fillId="4" borderId="76" xfId="2" applyNumberFormat="1" applyFont="1" applyFill="1" applyBorder="1"/>
    <xf numFmtId="2" fontId="7" fillId="0" borderId="69" xfId="0" applyNumberFormat="1" applyFont="1" applyBorder="1"/>
    <xf numFmtId="4" fontId="14" fillId="4" borderId="76" xfId="0" applyNumberFormat="1" applyFont="1" applyFill="1" applyBorder="1"/>
    <xf numFmtId="4" fontId="7" fillId="0" borderId="54" xfId="0" applyNumberFormat="1" applyFont="1" applyBorder="1"/>
    <xf numFmtId="4" fontId="7" fillId="0" borderId="54" xfId="2" applyNumberFormat="1" applyFont="1" applyBorder="1"/>
    <xf numFmtId="4" fontId="7" fillId="0" borderId="0" xfId="0" applyNumberFormat="1" applyFont="1"/>
    <xf numFmtId="169" fontId="17" fillId="3" borderId="0" xfId="0" applyNumberFormat="1" applyFont="1" applyFill="1"/>
    <xf numFmtId="170" fontId="0" fillId="0" borderId="0" xfId="0" applyNumberFormat="1"/>
    <xf numFmtId="3" fontId="7" fillId="0" borderId="0" xfId="0" applyNumberFormat="1" applyFont="1"/>
    <xf numFmtId="3" fontId="10" fillId="3" borderId="0" xfId="0" applyNumberFormat="1" applyFont="1" applyFill="1"/>
    <xf numFmtId="3" fontId="7" fillId="3" borderId="0" xfId="0" applyNumberFormat="1" applyFont="1" applyFill="1"/>
    <xf numFmtId="4" fontId="7" fillId="0" borderId="77" xfId="0" applyNumberFormat="1" applyFont="1" applyBorder="1"/>
    <xf numFmtId="164" fontId="11" fillId="0" borderId="2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1" fillId="0" borderId="50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164" fontId="11" fillId="0" borderId="5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11" fillId="0" borderId="52" xfId="0" applyNumberFormat="1" applyFont="1" applyBorder="1" applyAlignment="1">
      <alignment horizontal="center" vertical="center" textRotation="90" wrapText="1"/>
    </xf>
    <xf numFmtId="164" fontId="11" fillId="0" borderId="8" xfId="0" applyNumberFormat="1" applyFont="1" applyBorder="1" applyAlignment="1">
      <alignment horizontal="center" vertical="center" textRotation="90" wrapText="1"/>
    </xf>
    <xf numFmtId="164" fontId="11" fillId="0" borderId="13" xfId="0" applyNumberFormat="1" applyFont="1" applyBorder="1" applyAlignment="1">
      <alignment horizontal="center" vertical="center" textRotation="90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53" xfId="0" applyNumberFormat="1" applyFont="1" applyBorder="1" applyAlignment="1">
      <alignment horizontal="center" vertical="center" textRotation="90" wrapText="1"/>
    </xf>
    <xf numFmtId="164" fontId="11" fillId="0" borderId="9" xfId="0" applyNumberFormat="1" applyFont="1" applyBorder="1" applyAlignment="1">
      <alignment horizontal="center" vertical="center" textRotation="90" wrapText="1"/>
    </xf>
    <xf numFmtId="164" fontId="11" fillId="0" borderId="14" xfId="0" applyNumberFormat="1" applyFont="1" applyBorder="1" applyAlignment="1">
      <alignment horizontal="center" vertical="center" textRotation="90" wrapText="1"/>
    </xf>
    <xf numFmtId="164" fontId="11" fillId="0" borderId="54" xfId="0" applyNumberFormat="1" applyFont="1" applyBorder="1" applyAlignment="1">
      <alignment horizontal="center" vertical="center" wrapText="1"/>
    </xf>
    <xf numFmtId="164" fontId="11" fillId="0" borderId="55" xfId="0" applyNumberFormat="1" applyFont="1" applyBorder="1" applyAlignment="1">
      <alignment horizontal="center" vertical="center" wrapText="1"/>
    </xf>
    <xf numFmtId="164" fontId="11" fillId="0" borderId="16" xfId="1" applyNumberFormat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11" fillId="0" borderId="1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164" fontId="11" fillId="0" borderId="3" xfId="1" applyNumberFormat="1" applyFont="1" applyBorder="1" applyAlignment="1">
      <alignment horizontal="center" vertical="center" textRotation="90" wrapText="1"/>
    </xf>
    <xf numFmtId="164" fontId="11" fillId="0" borderId="8" xfId="1" applyNumberFormat="1" applyFont="1" applyBorder="1" applyAlignment="1">
      <alignment horizontal="center" vertical="center" textRotation="90" wrapText="1"/>
    </xf>
    <xf numFmtId="164" fontId="11" fillId="0" borderId="13" xfId="1" applyNumberFormat="1" applyFont="1" applyBorder="1" applyAlignment="1">
      <alignment horizontal="center" vertical="center" textRotation="90" wrapText="1"/>
    </xf>
    <xf numFmtId="164" fontId="11" fillId="0" borderId="4" xfId="1" applyNumberFormat="1" applyFont="1" applyBorder="1" applyAlignment="1">
      <alignment horizontal="center" vertical="center" textRotation="90" wrapText="1"/>
    </xf>
    <xf numFmtId="164" fontId="11" fillId="0" borderId="9" xfId="1" applyNumberFormat="1" applyFont="1" applyBorder="1" applyAlignment="1">
      <alignment horizontal="center" vertical="center" textRotation="90" wrapText="1"/>
    </xf>
    <xf numFmtId="164" fontId="11" fillId="0" borderId="14" xfId="1" applyNumberFormat="1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11" fillId="0" borderId="5" xfId="1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Graficul </a:t>
            </a:r>
            <a:r>
              <a:rPr lang="ro-MD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1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a: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Structura pe valori nominale ale                bancnotelor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22                         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din punct de vedere 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valoric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8.5222671970844058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472582656756399E-2"/>
          <c:y val="0.30344326206086164"/>
          <c:w val="0.67477287535464014"/>
          <c:h val="0.5623466104393855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3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A2-44BE-865D-0B84731EE0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A2-44BE-865D-0B84731EE0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A2-44BE-865D-0B84731EE0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A2-44BE-865D-0B84731EE0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A2-44BE-865D-0B84731EE03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A2-44BE-865D-0B84731EE03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5A2-44BE-865D-0B84731EE03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5A2-44BE-865D-0B84731EE03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5A2-44BE-865D-0B84731EE036}"/>
              </c:ext>
            </c:extLst>
          </c:dPt>
          <c:dLbls>
            <c:dLbl>
              <c:idx val="0"/>
              <c:layout>
                <c:manualLayout>
                  <c:x val="0.10437692079603485"/>
                  <c:y val="-7.92472708533978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A2-44BE-865D-0B84731EE036}"/>
                </c:ext>
              </c:extLst>
            </c:dLbl>
            <c:dLbl>
              <c:idx val="1"/>
              <c:layout>
                <c:manualLayout>
                  <c:x val="9.9644738289147577E-2"/>
                  <c:y val="9.91681684766835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A2-44BE-865D-0B84731EE036}"/>
                </c:ext>
              </c:extLst>
            </c:dLbl>
            <c:dLbl>
              <c:idx val="2"/>
              <c:layout>
                <c:manualLayout>
                  <c:x val="-4.0376681356323878E-2"/>
                  <c:y val="0.123988861979327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A2-44BE-865D-0B84731EE036}"/>
                </c:ext>
              </c:extLst>
            </c:dLbl>
            <c:dLbl>
              <c:idx val="3"/>
              <c:layout>
                <c:manualLayout>
                  <c:x val="-0.14988717099661211"/>
                  <c:y val="0.106254883525986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A2-44BE-865D-0B84731EE036}"/>
                </c:ext>
              </c:extLst>
            </c:dLbl>
            <c:dLbl>
              <c:idx val="4"/>
              <c:layout>
                <c:manualLayout>
                  <c:x val="-0.22780925193187482"/>
                  <c:y val="5.11685057443977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A2-44BE-865D-0B84731EE036}"/>
                </c:ext>
              </c:extLst>
            </c:dLbl>
            <c:dLbl>
              <c:idx val="5"/>
              <c:layout>
                <c:manualLayout>
                  <c:x val="-8.6827869297471827E-2"/>
                  <c:y val="5.5640986704530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A2-44BE-865D-0B84731EE036}"/>
                </c:ext>
              </c:extLst>
            </c:dLbl>
            <c:dLbl>
              <c:idx val="6"/>
              <c:layout>
                <c:manualLayout>
                  <c:x val="-8.6253979641128187E-2"/>
                  <c:y val="8.897482484795325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A2-44BE-865D-0B84731EE036}"/>
                </c:ext>
              </c:extLst>
            </c:dLbl>
            <c:dLbl>
              <c:idx val="7"/>
              <c:layout>
                <c:manualLayout>
                  <c:x val="2.0253536956080911E-2"/>
                  <c:y val="-0.2312367205953921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A2-44BE-865D-0B84731EE036}"/>
                </c:ext>
              </c:extLst>
            </c:dLbl>
            <c:dLbl>
              <c:idx val="8"/>
              <c:layout>
                <c:manualLayout>
                  <c:x val="5.3030559653202206E-2"/>
                  <c:y val="-0.1197996204100995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A2-44BE-865D-0B84731EE0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'2022_rom'!$B$9:$B$17</c:f>
              <c:numCache>
                <c:formatCode>#,##0.00</c:formatCode>
                <c:ptCount val="9"/>
                <c:pt idx="0">
                  <c:v>81.3</c:v>
                </c:pt>
                <c:pt idx="1">
                  <c:v>71.5</c:v>
                </c:pt>
                <c:pt idx="2">
                  <c:v>167.1</c:v>
                </c:pt>
                <c:pt idx="3">
                  <c:v>291.89999999999998</c:v>
                </c:pt>
                <c:pt idx="4">
                  <c:v>2023.59</c:v>
                </c:pt>
                <c:pt idx="5">
                  <c:v>5092.42</c:v>
                </c:pt>
                <c:pt idx="6">
                  <c:v>17297.62</c:v>
                </c:pt>
                <c:pt idx="7">
                  <c:v>6597.55</c:v>
                </c:pt>
                <c:pt idx="8">
                  <c:v>5832.29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5A2-44BE-865D-0B84731EE03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4414786698777"/>
          <c:y val="0.27283409657474822"/>
          <c:w val="0.18258472348476446"/>
          <c:h val="0.64588014364313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Graficul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2a: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Structura pe valori nominale ale monedelor metalice LEI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22                 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din punct de vedere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 valoric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7.2478771767088251E-2"/>
          <c:y val="3.1189077437731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50"/>
      <c:depthPercent val="10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40450555003617"/>
          <c:y val="0.36775980253900681"/>
          <c:w val="0.61289443168102919"/>
          <c:h val="0.517819717115935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A6F-4F9C-9BE8-D46A7A83FE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A6F-4F9C-9BE8-D46A7A83FE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A6F-4F9C-9BE8-D46A7A83FE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A6F-4F9C-9BE8-D46A7A83FE00}"/>
              </c:ext>
            </c:extLst>
          </c:dPt>
          <c:dLbls>
            <c:dLbl>
              <c:idx val="0"/>
              <c:layout>
                <c:manualLayout>
                  <c:x val="2.2660114866097054E-2"/>
                  <c:y val="-7.98461075782200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6F-4F9C-9BE8-D46A7A83FE00}"/>
                </c:ext>
              </c:extLst>
            </c:dLbl>
            <c:dLbl>
              <c:idx val="1"/>
              <c:layout>
                <c:manualLayout>
                  <c:x val="-5.8438602507342119E-2"/>
                  <c:y val="-7.3201479736302426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6F-4F9C-9BE8-D46A7A83FE00}"/>
                </c:ext>
              </c:extLst>
            </c:dLbl>
            <c:dLbl>
              <c:idx val="2"/>
              <c:layout>
                <c:manualLayout>
                  <c:x val="-2.6066794398781269E-2"/>
                  <c:y val="-6.99465677284038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6F-4F9C-9BE8-D46A7A83FE00}"/>
                </c:ext>
              </c:extLst>
            </c:dLbl>
            <c:dLbl>
              <c:idx val="3"/>
              <c:layout>
                <c:manualLayout>
                  <c:x val="6.5118784834185678E-2"/>
                  <c:y val="-6.337076760779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6F-4F9C-9BE8-D46A7A83FE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'2022_rom'!$B$21:$B$24</c:f>
              <c:numCache>
                <c:formatCode>#,##0.00</c:formatCode>
                <c:ptCount val="4"/>
                <c:pt idx="0">
                  <c:v>46.18</c:v>
                </c:pt>
                <c:pt idx="1">
                  <c:v>54.09</c:v>
                </c:pt>
                <c:pt idx="2">
                  <c:v>45.18</c:v>
                </c:pt>
                <c:pt idx="3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6F-4F9C-9BE8-D46A7A83FE0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4414786698777"/>
          <c:y val="0.55104924876516415"/>
          <c:w val="0.18258472348476446"/>
          <c:h val="0.36766486866307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Graficul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1b: Structura pe valori nominale ale bancnotelor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22                                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din punct de vedere 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cantitativ</a:t>
            </a:r>
            <a:endParaRPr lang="en-US" sz="1000" b="0" i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6B7-4BCB-9CDB-0DEDB13CD5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B7-4BCB-9CDB-0DEDB13CD5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6B7-4BCB-9CDB-0DEDB13CD5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6B7-4BCB-9CDB-0DEDB13CD59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6B7-4BCB-9CDB-0DEDB13CD59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6B7-4BCB-9CDB-0DEDB13CD59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6B7-4BCB-9CDB-0DEDB13CD59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6B7-4BCB-9CDB-0DEDB13CD59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6B7-4BCB-9CDB-0DEDB13CD59B}"/>
              </c:ext>
            </c:extLst>
          </c:dPt>
          <c:dLbls>
            <c:dLbl>
              <c:idx val="0"/>
              <c:layout>
                <c:manualLayout>
                  <c:x val="3.2664098805831092E-2"/>
                  <c:y val="-7.52646742394740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B7-4BCB-9CDB-0DEDB13CD59B}"/>
                </c:ext>
              </c:extLst>
            </c:dLbl>
            <c:dLbl>
              <c:idx val="1"/>
              <c:layout>
                <c:manualLayout>
                  <c:x val="7.1898285441592533E-2"/>
                  <c:y val="-4.054598137379791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B7-4BCB-9CDB-0DEDB13CD59B}"/>
                </c:ext>
              </c:extLst>
            </c:dLbl>
            <c:dLbl>
              <c:idx val="2"/>
              <c:layout>
                <c:manualLayout>
                  <c:x val="2.5873356739498473E-2"/>
                  <c:y val="3.87465595649045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B7-4BCB-9CDB-0DEDB13CD59B}"/>
                </c:ext>
              </c:extLst>
            </c:dLbl>
            <c:dLbl>
              <c:idx val="3"/>
              <c:layout>
                <c:manualLayout>
                  <c:x val="7.4489552442308345E-3"/>
                  <c:y val="2.83679136937567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B7-4BCB-9CDB-0DEDB13CD59B}"/>
                </c:ext>
              </c:extLst>
            </c:dLbl>
            <c:dLbl>
              <c:idx val="4"/>
              <c:layout>
                <c:manualLayout>
                  <c:x val="-2.0182590812512072E-2"/>
                  <c:y val="1.96971097045021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B7-4BCB-9CDB-0DEDB13CD59B}"/>
                </c:ext>
              </c:extLst>
            </c:dLbl>
            <c:dLbl>
              <c:idx val="5"/>
              <c:layout>
                <c:manualLayout>
                  <c:x val="-4.6943904739180323E-2"/>
                  <c:y val="4.45882863498057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B7-4BCB-9CDB-0DEDB13CD59B}"/>
                </c:ext>
              </c:extLst>
            </c:dLbl>
            <c:dLbl>
              <c:idx val="6"/>
              <c:layout>
                <c:manualLayout>
                  <c:x val="-6.2967129108861389E-2"/>
                  <c:y val="-8.71378880183754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B7-4BCB-9CDB-0DEDB13CD59B}"/>
                </c:ext>
              </c:extLst>
            </c:dLbl>
            <c:dLbl>
              <c:idx val="7"/>
              <c:layout>
                <c:manualLayout>
                  <c:x val="-4.2806921862039972E-2"/>
                  <c:y val="-5.24963368029199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B7-4BCB-9CDB-0DEDB13CD59B}"/>
                </c:ext>
              </c:extLst>
            </c:dLbl>
            <c:dLbl>
              <c:idx val="8"/>
              <c:layout>
                <c:manualLayout>
                  <c:x val="7.0060560611741721E-2"/>
                  <c:y val="-4.201827308309186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B7-4BCB-9CDB-0DEDB13CD5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'2022_rom'!$A$9:$A$17</c:f>
              <c:strCache>
                <c:ptCount val="9"/>
                <c:pt idx="0">
                  <c:v>1 leu</c:v>
                </c:pt>
                <c:pt idx="1">
                  <c:v>5 lei</c:v>
                </c:pt>
                <c:pt idx="2">
                  <c:v>10 lei</c:v>
                </c:pt>
                <c:pt idx="3">
                  <c:v>20 lei</c:v>
                </c:pt>
                <c:pt idx="4">
                  <c:v>50 lei</c:v>
                </c:pt>
                <c:pt idx="5">
                  <c:v>100 lei</c:v>
                </c:pt>
                <c:pt idx="6">
                  <c:v>200 lei</c:v>
                </c:pt>
                <c:pt idx="7">
                  <c:v>500 lei</c:v>
                </c:pt>
                <c:pt idx="8">
                  <c:v>1000 lei</c:v>
                </c:pt>
              </c:strCache>
            </c:strRef>
          </c:cat>
          <c:val>
            <c:numRef>
              <c:f>'2022_rom'!$D$9:$D$17</c:f>
              <c:numCache>
                <c:formatCode>#,##0.00</c:formatCode>
                <c:ptCount val="9"/>
                <c:pt idx="0">
                  <c:v>81.3</c:v>
                </c:pt>
                <c:pt idx="1">
                  <c:v>14.3</c:v>
                </c:pt>
                <c:pt idx="2">
                  <c:v>16.71</c:v>
                </c:pt>
                <c:pt idx="3">
                  <c:v>14.594999999999999</c:v>
                </c:pt>
                <c:pt idx="4">
                  <c:v>40.471800000000002</c:v>
                </c:pt>
                <c:pt idx="5">
                  <c:v>50.924199999999999</c:v>
                </c:pt>
                <c:pt idx="6">
                  <c:v>86.488099999999989</c:v>
                </c:pt>
                <c:pt idx="7">
                  <c:v>13.1951</c:v>
                </c:pt>
                <c:pt idx="8">
                  <c:v>5.8322899999999995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6B7-4BCB-9CDB-0DEDB13CD59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56299212598427"/>
          <c:y val="0.22755996495611208"/>
          <c:w val="0.16777034120734907"/>
          <c:h val="0.730599898718564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Graficul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3a: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Structura pe valori nominale ale monedelor metalice divizionare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22                 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din punct de vedere 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  <a:cs typeface="Times New Roman" panose="02020603050405020304" pitchFamily="18" charset="0"/>
              </a:rPr>
              <a:t>valoric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7.2478771767088251E-2"/>
          <c:y val="3.1189077437731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50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40450555003617"/>
          <c:y val="0.36775980253900681"/>
          <c:w val="0.61289443168102919"/>
          <c:h val="0.517819717115935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48D-4928-ADDA-D1A651A322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48D-4928-ADDA-D1A651A322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48D-4928-ADDA-D1A651A322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48D-4928-ADDA-D1A651A322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48D-4928-ADDA-D1A651A3223B}"/>
              </c:ext>
            </c:extLst>
          </c:dPt>
          <c:dLbls>
            <c:dLbl>
              <c:idx val="0"/>
              <c:layout>
                <c:manualLayout>
                  <c:x val="7.9233198965583326E-4"/>
                  <c:y val="-5.75269537683853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8D-4928-ADDA-D1A651A3223B}"/>
                </c:ext>
              </c:extLst>
            </c:dLbl>
            <c:dLbl>
              <c:idx val="1"/>
              <c:layout>
                <c:manualLayout>
                  <c:x val="4.5708159186573186E-2"/>
                  <c:y val="-6.11113102203827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8D-4928-ADDA-D1A651A3223B}"/>
                </c:ext>
              </c:extLst>
            </c:dLbl>
            <c:dLbl>
              <c:idx val="2"/>
              <c:layout>
                <c:manualLayout>
                  <c:x val="4.2955994600541711E-2"/>
                  <c:y val="-7.28078978164292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8D-4928-ADDA-D1A651A3223B}"/>
                </c:ext>
              </c:extLst>
            </c:dLbl>
            <c:dLbl>
              <c:idx val="3"/>
              <c:layout>
                <c:manualLayout>
                  <c:x val="-8.4715254676150833E-2"/>
                  <c:y val="8.37964742596150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8D-4928-ADDA-D1A651A3223B}"/>
                </c:ext>
              </c:extLst>
            </c:dLbl>
            <c:dLbl>
              <c:idx val="4"/>
              <c:layout>
                <c:manualLayout>
                  <c:x val="-0.1224495146473531"/>
                  <c:y val="-4.76888420443507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8D-4928-ADDA-D1A651A32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'2022_rom'!$B$26:$B$30</c:f>
              <c:numCache>
                <c:formatCode>#,##0.00</c:formatCode>
                <c:ptCount val="5"/>
                <c:pt idx="0">
                  <c:v>0.71</c:v>
                </c:pt>
                <c:pt idx="1">
                  <c:v>12.03</c:v>
                </c:pt>
                <c:pt idx="2">
                  <c:v>29</c:v>
                </c:pt>
                <c:pt idx="3">
                  <c:v>72.569999999999993</c:v>
                </c:pt>
                <c:pt idx="4">
                  <c:v>22.66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8D-4928-ADDA-D1A651A322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4414786698777"/>
          <c:y val="0.37782090230847126"/>
          <c:w val="0.18258472348476446"/>
          <c:h val="0.48315043296753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Graficul </a:t>
            </a:r>
            <a:r>
              <a:rPr lang="ro-MD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2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b: Structura pe valori nominale ale monedelor metalice LEI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22                   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din punct de vedere 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cantitativ</a:t>
            </a:r>
            <a:endParaRPr lang="en-US" sz="1000" b="0" i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2B-4A2D-B338-3E2EA7E2F6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92B-4A2D-B338-3E2EA7E2F6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92B-4A2D-B338-3E2EA7E2F6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92B-4A2D-B338-3E2EA7E2F629}"/>
              </c:ext>
            </c:extLst>
          </c:dPt>
          <c:dLbls>
            <c:dLbl>
              <c:idx val="0"/>
              <c:layout>
                <c:manualLayout>
                  <c:x val="5.3638522457420089E-2"/>
                  <c:y val="-0.28020611258885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279942279942272E-2"/>
                      <c:h val="0.11518032170130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92B-4A2D-B338-3E2EA7E2F629}"/>
                </c:ext>
              </c:extLst>
            </c:dLbl>
            <c:dLbl>
              <c:idx val="1"/>
              <c:layout>
                <c:manualLayout>
                  <c:x val="-4.8826396700412451E-2"/>
                  <c:y val="-6.66433729134627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2B-4A2D-B338-3E2EA7E2F629}"/>
                </c:ext>
              </c:extLst>
            </c:dLbl>
            <c:dLbl>
              <c:idx val="2"/>
              <c:layout>
                <c:manualLayout>
                  <c:x val="-7.0857279203735898E-2"/>
                  <c:y val="-2.788031246081039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2B-4A2D-B338-3E2EA7E2F629}"/>
                </c:ext>
              </c:extLst>
            </c:dLbl>
            <c:dLbl>
              <c:idx val="3"/>
              <c:layout>
                <c:manualLayout>
                  <c:x val="0.11444989830816603"/>
                  <c:y val="-4.070851511811335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2B-4A2D-B338-3E2EA7E2F6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'2022_rom'!$A$21:$A$24</c:f>
              <c:strCache>
                <c:ptCount val="4"/>
                <c:pt idx="0">
                  <c:v>1 leu</c:v>
                </c:pt>
                <c:pt idx="1">
                  <c:v>2 lei</c:v>
                </c:pt>
                <c:pt idx="2">
                  <c:v>5 lei</c:v>
                </c:pt>
                <c:pt idx="3">
                  <c:v>10 lei</c:v>
                </c:pt>
              </c:strCache>
            </c:strRef>
          </c:cat>
          <c:val>
            <c:numRef>
              <c:f>'2022_rom'!$D$21:$D$24</c:f>
              <c:numCache>
                <c:formatCode>#,##0.00</c:formatCode>
                <c:ptCount val="4"/>
                <c:pt idx="0">
                  <c:v>46.18</c:v>
                </c:pt>
                <c:pt idx="1">
                  <c:v>27.045000000000002</c:v>
                </c:pt>
                <c:pt idx="2">
                  <c:v>9.0359999999999996</c:v>
                </c:pt>
                <c:pt idx="3">
                  <c:v>3.3899999999999997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2B-4A2D-B338-3E2EA7E2F62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67705173216986"/>
          <c:y val="0.54714097368438408"/>
          <c:w val="0.16777034120734907"/>
          <c:h val="0.39530186724045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Graficul 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3b: Structura pe valori nominale ale monedelor metalice divizionare în circulaţie la </a:t>
            </a:r>
            <a:r>
              <a:rPr lang="ro-RO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finele anului 20</a:t>
            </a:r>
            <a:r>
              <a:rPr lang="en-US" sz="1000" b="1" i="0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22        </a:t>
            </a:r>
            <a:r>
              <a:rPr lang="en-US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din punct de vedere</a:t>
            </a:r>
            <a:r>
              <a:rPr lang="ro-RO" sz="1000" b="0" i="1" kern="1200" spc="0" baseline="0">
                <a:solidFill>
                  <a:srgbClr val="404040"/>
                </a:solidFill>
                <a:effectLst/>
                <a:latin typeface="PermianSerifTypeface" panose="02000000000000000000" pitchFamily="50" charset="0"/>
              </a:rPr>
              <a:t> cantitativ</a:t>
            </a:r>
            <a:endParaRPr lang="en-US" sz="1000" b="0" i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ABC-4B20-B847-17AA8E9E0C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ABC-4B20-B847-17AA8E9E0C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ABC-4B20-B847-17AA8E9E0C0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ABC-4B20-B847-17AA8E9E0C0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ABC-4B20-B847-17AA8E9E0C02}"/>
              </c:ext>
            </c:extLst>
          </c:dPt>
          <c:dLbls>
            <c:dLbl>
              <c:idx val="0"/>
              <c:layout>
                <c:manualLayout>
                  <c:x val="2.247014577723239E-2"/>
                  <c:y val="-3.61542700997313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BC-4B20-B847-17AA8E9E0C02}"/>
                </c:ext>
              </c:extLst>
            </c:dLbl>
            <c:dLbl>
              <c:idx val="1"/>
              <c:layout>
                <c:manualLayout>
                  <c:x val="1.106986626671666E-2"/>
                  <c:y val="-0.1437561465806860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BC-4B20-B847-17AA8E9E0C02}"/>
                </c:ext>
              </c:extLst>
            </c:dLbl>
            <c:dLbl>
              <c:idx val="2"/>
              <c:layout>
                <c:manualLayout>
                  <c:x val="0.20682028382815773"/>
                  <c:y val="-1.0579544179476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BC-4B20-B847-17AA8E9E0C02}"/>
                </c:ext>
              </c:extLst>
            </c:dLbl>
            <c:dLbl>
              <c:idx val="3"/>
              <c:layout>
                <c:manualLayout>
                  <c:x val="-6.9739009896490206E-2"/>
                  <c:y val="-0.120996059588005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BC-4B20-B847-17AA8E9E0C02}"/>
                </c:ext>
              </c:extLst>
            </c:dLbl>
            <c:dLbl>
              <c:idx val="4"/>
              <c:layout>
                <c:manualLayout>
                  <c:x val="-3.1203826794377977E-2"/>
                  <c:y val="-2.91900704257889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BC-4B20-B847-17AA8E9E0C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'2022_rom'!$A$26:$A$30</c:f>
              <c:strCache>
                <c:ptCount val="5"/>
                <c:pt idx="0">
                  <c:v>1 ban</c:v>
                </c:pt>
                <c:pt idx="1">
                  <c:v>5 bani</c:v>
                </c:pt>
                <c:pt idx="2">
                  <c:v>10 bani</c:v>
                </c:pt>
                <c:pt idx="3">
                  <c:v>25 bani</c:v>
                </c:pt>
                <c:pt idx="4">
                  <c:v>50 bani</c:v>
                </c:pt>
              </c:strCache>
            </c:strRef>
          </c:cat>
          <c:val>
            <c:numRef>
              <c:f>'2022_rom'!$D$26:$D$30</c:f>
              <c:numCache>
                <c:formatCode>#,##0.00</c:formatCode>
                <c:ptCount val="5"/>
                <c:pt idx="0">
                  <c:v>71.02</c:v>
                </c:pt>
                <c:pt idx="1">
                  <c:v>240.69</c:v>
                </c:pt>
                <c:pt idx="2">
                  <c:v>289.95999999999998</c:v>
                </c:pt>
                <c:pt idx="3">
                  <c:v>290.26</c:v>
                </c:pt>
                <c:pt idx="4">
                  <c:v>45.32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BC-4B20-B847-17AA8E9E0C0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556299212598427"/>
          <c:y val="0.36377485858739195"/>
          <c:w val="0.16777034120734907"/>
          <c:h val="0.48960444071891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42862</xdr:colOff>
      <xdr:row>16</xdr:row>
      <xdr:rowOff>14288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42862</xdr:colOff>
      <xdr:row>32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17</xdr:col>
      <xdr:colOff>133350</xdr:colOff>
      <xdr:row>15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34</xdr:row>
      <xdr:rowOff>142875</xdr:rowOff>
    </xdr:from>
    <xdr:to>
      <xdr:col>7</xdr:col>
      <xdr:colOff>42862</xdr:colOff>
      <xdr:row>49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133350</xdr:colOff>
      <xdr:row>32</xdr:row>
      <xdr:rowOff>157162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17</xdr:col>
      <xdr:colOff>133350</xdr:colOff>
      <xdr:row>49</xdr:row>
      <xdr:rowOff>157162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A2" sqref="A2:F2"/>
    </sheetView>
  </sheetViews>
  <sheetFormatPr defaultRowHeight="15" x14ac:dyDescent="0.2"/>
  <cols>
    <col min="1" max="1" width="15.570312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9.7109375" style="2" bestFit="1" customWidth="1"/>
    <col min="8" max="8" width="19.5703125" bestFit="1" customWidth="1"/>
    <col min="9" max="14" width="15.5703125" bestFit="1" customWidth="1"/>
    <col min="15" max="15" width="19.5703125" bestFit="1" customWidth="1"/>
    <col min="16" max="16" width="7.8554687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s="7" customFormat="1" ht="20.100000000000001" customHeight="1" x14ac:dyDescent="0.2">
      <c r="A2" s="168" t="s">
        <v>20</v>
      </c>
      <c r="B2" s="169"/>
      <c r="C2" s="169"/>
      <c r="D2" s="169"/>
      <c r="E2" s="169"/>
      <c r="F2" s="169"/>
    </row>
    <row r="3" spans="1:7" s="7" customFormat="1" ht="20.100000000000001" customHeight="1" x14ac:dyDescent="0.2">
      <c r="A3" s="168" t="s">
        <v>49</v>
      </c>
      <c r="B3" s="169"/>
      <c r="C3" s="169"/>
      <c r="D3" s="169"/>
      <c r="E3" s="169"/>
      <c r="F3" s="169"/>
    </row>
    <row r="4" spans="1:7" s="7" customFormat="1" ht="20.100000000000001" customHeight="1" thickBot="1" x14ac:dyDescent="0.3">
      <c r="A4" s="8"/>
      <c r="B4" s="8"/>
      <c r="C4" s="9">
        <f>SUM(C9:C17)</f>
        <v>99.162545182768326</v>
      </c>
      <c r="D4" s="8"/>
      <c r="E4" s="8"/>
      <c r="F4" s="8"/>
      <c r="G4" s="6"/>
    </row>
    <row r="5" spans="1:7" s="7" customFormat="1" ht="21" customHeight="1" x14ac:dyDescent="0.25">
      <c r="A5" s="170" t="s">
        <v>21</v>
      </c>
      <c r="B5" s="173" t="s">
        <v>36</v>
      </c>
      <c r="C5" s="176" t="s">
        <v>22</v>
      </c>
      <c r="D5" s="173" t="s">
        <v>43</v>
      </c>
      <c r="E5" s="181" t="s">
        <v>22</v>
      </c>
      <c r="F5" s="170" t="s">
        <v>44</v>
      </c>
      <c r="G5" s="6"/>
    </row>
    <row r="6" spans="1:7" s="7" customFormat="1" ht="15.75" customHeight="1" x14ac:dyDescent="0.25">
      <c r="A6" s="171"/>
      <c r="B6" s="174"/>
      <c r="C6" s="177"/>
      <c r="D6" s="179"/>
      <c r="E6" s="182"/>
      <c r="F6" s="184"/>
      <c r="G6" s="6"/>
    </row>
    <row r="7" spans="1:7" s="7" customFormat="1" ht="14.25" customHeight="1" x14ac:dyDescent="0.25">
      <c r="A7" s="172"/>
      <c r="B7" s="175"/>
      <c r="C7" s="178"/>
      <c r="D7" s="180"/>
      <c r="E7" s="183"/>
      <c r="F7" s="185"/>
      <c r="G7" s="6"/>
    </row>
    <row r="8" spans="1:7" s="11" customFormat="1" ht="20.100000000000001" customHeight="1" x14ac:dyDescent="0.2">
      <c r="A8" s="165" t="s">
        <v>23</v>
      </c>
      <c r="B8" s="166"/>
      <c r="C8" s="166"/>
      <c r="D8" s="166"/>
      <c r="E8" s="166"/>
      <c r="F8" s="167"/>
      <c r="G8" s="10"/>
    </row>
    <row r="9" spans="1:7" s="7" customFormat="1" ht="20.100000000000001" customHeight="1" x14ac:dyDescent="0.2">
      <c r="A9" s="63" t="s">
        <v>4</v>
      </c>
      <c r="B9" s="40">
        <v>81.3</v>
      </c>
      <c r="C9" s="41">
        <f>B9*$C$18/$B$18</f>
        <v>0.21524113758515331</v>
      </c>
      <c r="D9" s="42">
        <f>B9/1</f>
        <v>81.3</v>
      </c>
      <c r="E9" s="43">
        <f>D9*$E$18/$D$18</f>
        <v>25.106812812404954</v>
      </c>
      <c r="F9" s="64">
        <f>D9/$G$9</f>
        <v>31.221198156682025</v>
      </c>
      <c r="G9" s="136">
        <v>2.6040000000000001</v>
      </c>
    </row>
    <row r="10" spans="1:7" s="7" customFormat="1" ht="20.100000000000001" customHeight="1" x14ac:dyDescent="0.25">
      <c r="A10" s="65" t="s">
        <v>5</v>
      </c>
      <c r="B10" s="46">
        <v>71.5</v>
      </c>
      <c r="C10" s="142">
        <f t="shared" ref="C10:C17" si="0">B10*$C$18/$B$18</f>
        <v>0.18929571140637716</v>
      </c>
      <c r="D10" s="57">
        <f>B10/5</f>
        <v>14.3</v>
      </c>
      <c r="E10" s="66">
        <f t="shared" ref="E10:E17" si="1">D10*$E$18/$D$18</f>
        <v>4.4160814663885715</v>
      </c>
      <c r="F10" s="154">
        <f t="shared" ref="F10:F17" si="2">D10/$G$9</f>
        <v>5.4915514592933947</v>
      </c>
      <c r="G10" s="6"/>
    </row>
    <row r="11" spans="1:7" s="7" customFormat="1" ht="20.100000000000001" customHeight="1" x14ac:dyDescent="0.25">
      <c r="A11" s="65" t="s">
        <v>6</v>
      </c>
      <c r="B11" s="46">
        <v>167.1</v>
      </c>
      <c r="C11" s="142">
        <f t="shared" si="0"/>
        <v>0.44239599127280588</v>
      </c>
      <c r="D11" s="57">
        <f>B11/10</f>
        <v>16.71</v>
      </c>
      <c r="E11" s="66">
        <f t="shared" si="1"/>
        <v>5.1603301610736381</v>
      </c>
      <c r="F11" s="154">
        <f t="shared" si="2"/>
        <v>6.4170506912442393</v>
      </c>
      <c r="G11" s="6"/>
    </row>
    <row r="12" spans="1:7" s="7" customFormat="1" ht="20.100000000000001" customHeight="1" x14ac:dyDescent="0.25">
      <c r="A12" s="65" t="s">
        <v>7</v>
      </c>
      <c r="B12" s="46">
        <v>291.89999999999998</v>
      </c>
      <c r="C12" s="142">
        <f t="shared" si="0"/>
        <v>0.77280305118211867</v>
      </c>
      <c r="D12" s="57">
        <f>B12/20</f>
        <v>14.594999999999999</v>
      </c>
      <c r="E12" s="66">
        <f t="shared" si="1"/>
        <v>4.5071824476881952</v>
      </c>
      <c r="F12" s="154">
        <f t="shared" si="2"/>
        <v>5.604838709677419</v>
      </c>
      <c r="G12" s="6"/>
    </row>
    <row r="13" spans="1:7" s="7" customFormat="1" ht="20.100000000000001" customHeight="1" x14ac:dyDescent="0.25">
      <c r="A13" s="65" t="s">
        <v>8</v>
      </c>
      <c r="B13" s="46">
        <v>2023.59</v>
      </c>
      <c r="C13" s="142">
        <f t="shared" si="0"/>
        <v>5.3574392817458838</v>
      </c>
      <c r="D13" s="57">
        <f>B13/50</f>
        <v>40.471800000000002</v>
      </c>
      <c r="E13" s="66">
        <f t="shared" si="1"/>
        <v>12.49837523715979</v>
      </c>
      <c r="F13" s="154">
        <f>D13/$G$9</f>
        <v>15.542165898617512</v>
      </c>
      <c r="G13" s="6"/>
    </row>
    <row r="14" spans="1:7" s="7" customFormat="1" ht="20.100000000000001" customHeight="1" x14ac:dyDescent="0.25">
      <c r="A14" s="65" t="s">
        <v>9</v>
      </c>
      <c r="B14" s="46">
        <v>5092.42</v>
      </c>
      <c r="C14" s="142">
        <f t="shared" si="0"/>
        <v>13.482143589930953</v>
      </c>
      <c r="D14" s="57">
        <f>B14/100</f>
        <v>50.924199999999999</v>
      </c>
      <c r="E14" s="66">
        <f t="shared" si="1"/>
        <v>15.726252853892648</v>
      </c>
      <c r="F14" s="154">
        <f t="shared" si="2"/>
        <v>19.556144393241166</v>
      </c>
      <c r="G14" s="6"/>
    </row>
    <row r="15" spans="1:7" s="7" customFormat="1" ht="20.100000000000001" customHeight="1" x14ac:dyDescent="0.25">
      <c r="A15" s="65" t="s">
        <v>10</v>
      </c>
      <c r="B15" s="46">
        <v>17297.62</v>
      </c>
      <c r="C15" s="142">
        <f t="shared" si="0"/>
        <v>45.795318650869611</v>
      </c>
      <c r="D15" s="57">
        <f>B15/200</f>
        <v>86.488099999999989</v>
      </c>
      <c r="E15" s="66">
        <f t="shared" si="1"/>
        <v>26.70898569742387</v>
      </c>
      <c r="F15" s="154">
        <f t="shared" si="2"/>
        <v>33.213556067588321</v>
      </c>
      <c r="G15" s="6"/>
    </row>
    <row r="16" spans="1:7" s="7" customFormat="1" ht="20.100000000000001" customHeight="1" x14ac:dyDescent="0.25">
      <c r="A16" s="65" t="s">
        <v>11</v>
      </c>
      <c r="B16" s="46">
        <v>6597.55</v>
      </c>
      <c r="C16" s="142">
        <f t="shared" si="0"/>
        <v>17.46696392712089</v>
      </c>
      <c r="D16" s="57">
        <f>B16/500</f>
        <v>13.1951</v>
      </c>
      <c r="E16" s="66">
        <f t="shared" si="1"/>
        <v>4.0748696893107574</v>
      </c>
      <c r="F16" s="154">
        <f t="shared" si="2"/>
        <v>5.0672427035330259</v>
      </c>
      <c r="G16" s="6"/>
    </row>
    <row r="17" spans="1:9" s="7" customFormat="1" ht="20.100000000000001" customHeight="1" x14ac:dyDescent="0.25">
      <c r="A17" s="67" t="s">
        <v>12</v>
      </c>
      <c r="B17" s="48">
        <v>5832.29</v>
      </c>
      <c r="C17" s="49">
        <f t="shared" si="0"/>
        <v>15.440943841654537</v>
      </c>
      <c r="D17" s="50">
        <f>B17/1000</f>
        <v>5.8322899999999995</v>
      </c>
      <c r="E17" s="51">
        <f t="shared" si="1"/>
        <v>1.8011096346575801</v>
      </c>
      <c r="F17" s="68">
        <f t="shared" si="2"/>
        <v>2.2397427035330257</v>
      </c>
      <c r="G17" s="6"/>
      <c r="I17" s="161"/>
    </row>
    <row r="18" spans="1:9" s="74" customFormat="1" ht="20.100000000000001" customHeight="1" x14ac:dyDescent="0.25">
      <c r="A18" s="77" t="s">
        <v>50</v>
      </c>
      <c r="B18" s="78">
        <f>SUM(B9:B17)</f>
        <v>37455.269999999997</v>
      </c>
      <c r="C18" s="79">
        <f>B18/($B$18+$B$25+$B$31)*100</f>
        <v>99.162545182768326</v>
      </c>
      <c r="D18" s="80">
        <f>SUM(D9:D17)</f>
        <v>323.81648999999999</v>
      </c>
      <c r="E18" s="81">
        <v>100</v>
      </c>
      <c r="F18" s="82">
        <f>SUM(F9:F17)</f>
        <v>124.35349078341012</v>
      </c>
      <c r="G18" s="73"/>
      <c r="I18" s="162"/>
    </row>
    <row r="19" spans="1:9" s="74" customFormat="1" ht="30.75" customHeight="1" x14ac:dyDescent="0.25">
      <c r="A19" s="83" t="s">
        <v>24</v>
      </c>
      <c r="B19" s="84">
        <v>9.3699999999999992</v>
      </c>
      <c r="C19" s="85"/>
      <c r="D19" s="86">
        <f>SUM(B19/200)</f>
        <v>4.6849999999999996E-2</v>
      </c>
      <c r="E19" s="87"/>
      <c r="F19" s="88"/>
      <c r="G19" s="73"/>
      <c r="I19" s="162"/>
    </row>
    <row r="20" spans="1:9" s="7" customFormat="1" ht="20.100000000000001" customHeight="1" x14ac:dyDescent="0.25">
      <c r="A20" s="165" t="s">
        <v>25</v>
      </c>
      <c r="B20" s="166"/>
      <c r="C20" s="166"/>
      <c r="D20" s="166"/>
      <c r="E20" s="166"/>
      <c r="F20" s="167"/>
      <c r="G20" s="6"/>
      <c r="I20" s="161"/>
    </row>
    <row r="21" spans="1:9" s="7" customFormat="1" ht="20.100000000000001" customHeight="1" x14ac:dyDescent="0.25">
      <c r="A21" s="52" t="s">
        <v>4</v>
      </c>
      <c r="B21" s="53">
        <v>46.18</v>
      </c>
      <c r="C21" s="54">
        <f>B21*$C$25/$B$25</f>
        <v>0.12226120213631464</v>
      </c>
      <c r="D21" s="50">
        <f>B21/1</f>
        <v>46.18</v>
      </c>
      <c r="E21" s="51">
        <f>D21*$E$25/$D$25</f>
        <v>53.916474997373065</v>
      </c>
      <c r="F21" s="148">
        <f>D21/$G$9</f>
        <v>17.734254992319507</v>
      </c>
      <c r="G21" s="6"/>
      <c r="I21" s="161"/>
    </row>
    <row r="22" spans="1:9" s="7" customFormat="1" ht="20.100000000000001" customHeight="1" x14ac:dyDescent="0.25">
      <c r="A22" s="56" t="s">
        <v>14</v>
      </c>
      <c r="B22" s="53">
        <v>54.09</v>
      </c>
      <c r="C22" s="145">
        <f t="shared" ref="C22:C24" si="3">B22*$C$25/$B$25</f>
        <v>0.14320286755204112</v>
      </c>
      <c r="D22" s="164">
        <f>B22/2</f>
        <v>27.045000000000002</v>
      </c>
      <c r="E22" s="66">
        <f t="shared" ref="E22:E24" si="4">D22*$E$25/$D$25</f>
        <v>31.575813475616165</v>
      </c>
      <c r="F22" s="150">
        <f t="shared" ref="F22:F24" si="5">D22/$G$9</f>
        <v>10.385944700460829</v>
      </c>
      <c r="G22" s="6"/>
      <c r="I22" s="161"/>
    </row>
    <row r="23" spans="1:9" s="7" customFormat="1" ht="20.100000000000001" customHeight="1" x14ac:dyDescent="0.25">
      <c r="A23" s="56" t="s">
        <v>5</v>
      </c>
      <c r="B23" s="53">
        <v>45.18</v>
      </c>
      <c r="C23" s="145">
        <f t="shared" si="3"/>
        <v>0.11961370966909257</v>
      </c>
      <c r="D23" s="57">
        <f>B23/5</f>
        <v>9.0359999999999996</v>
      </c>
      <c r="E23" s="66">
        <f t="shared" si="4"/>
        <v>10.549789261071091</v>
      </c>
      <c r="F23" s="150">
        <f t="shared" si="5"/>
        <v>3.4700460829493083</v>
      </c>
      <c r="G23" s="6"/>
      <c r="I23" s="161"/>
    </row>
    <row r="24" spans="1:9" s="7" customFormat="1" ht="20.100000000000001" customHeight="1" x14ac:dyDescent="0.25">
      <c r="A24" s="56" t="s">
        <v>6</v>
      </c>
      <c r="B24" s="53">
        <v>33.9</v>
      </c>
      <c r="C24" s="71">
        <f t="shared" si="3"/>
        <v>8.9749994638827754E-2</v>
      </c>
      <c r="D24" s="50">
        <f>B24/10</f>
        <v>3.3899999999999997</v>
      </c>
      <c r="E24" s="51">
        <f t="shared" si="4"/>
        <v>3.9579222659396849</v>
      </c>
      <c r="F24" s="149">
        <f t="shared" si="5"/>
        <v>1.3018433179723501</v>
      </c>
      <c r="G24" s="6"/>
      <c r="I24" s="161"/>
    </row>
    <row r="25" spans="1:9" s="74" customFormat="1" ht="20.100000000000001" customHeight="1" x14ac:dyDescent="0.25">
      <c r="A25" s="77" t="s">
        <v>50</v>
      </c>
      <c r="B25" s="78">
        <f>SUM(B21:B24)</f>
        <v>179.35000000000002</v>
      </c>
      <c r="C25" s="79">
        <f>B25/($B$18+$B$25+$B$31)*100</f>
        <v>0.47482777399627618</v>
      </c>
      <c r="D25" s="80">
        <f>SUM(D21:D24)</f>
        <v>85.650999999999996</v>
      </c>
      <c r="E25" s="81">
        <v>100</v>
      </c>
      <c r="F25" s="82">
        <f>SUM(F21:F24)</f>
        <v>32.892089093701998</v>
      </c>
      <c r="G25" s="73"/>
      <c r="I25" s="162"/>
    </row>
    <row r="26" spans="1:9" s="7" customFormat="1" ht="20.100000000000001" customHeight="1" x14ac:dyDescent="0.25">
      <c r="A26" s="52" t="s">
        <v>15</v>
      </c>
      <c r="B26" s="53">
        <v>0.71</v>
      </c>
      <c r="C26" s="69">
        <f>B26*$C$31/$B$31</f>
        <v>1.8797196517276612E-3</v>
      </c>
      <c r="D26" s="57">
        <v>71.02</v>
      </c>
      <c r="E26" s="51">
        <f>D26*$E$31/$D$31</f>
        <v>7.5774873299546543</v>
      </c>
      <c r="F26" s="148">
        <f>D26/$G$9</f>
        <v>27.273425499231948</v>
      </c>
      <c r="G26" s="6"/>
      <c r="I26" s="161"/>
    </row>
    <row r="27" spans="1:9" s="7" customFormat="1" ht="20.100000000000001" customHeight="1" x14ac:dyDescent="0.25">
      <c r="A27" s="56" t="s">
        <v>16</v>
      </c>
      <c r="B27" s="53">
        <v>12.03</v>
      </c>
      <c r="C27" s="145">
        <f t="shared" ref="C27:C30" si="6">B27*$C$31/$B$31</f>
        <v>3.1849334380681361E-2</v>
      </c>
      <c r="D27" s="57">
        <v>240.69</v>
      </c>
      <c r="E27" s="66">
        <f t="shared" ref="E27:E30" si="7">D27*$E$31/$D$31</f>
        <v>25.680448119498532</v>
      </c>
      <c r="F27" s="150">
        <f t="shared" ref="F27:F30" si="8">D27/$G$9</f>
        <v>92.430875576036868</v>
      </c>
      <c r="G27" s="6"/>
      <c r="I27" s="161"/>
    </row>
    <row r="28" spans="1:9" s="7" customFormat="1" ht="20.100000000000001" customHeight="1" x14ac:dyDescent="0.25">
      <c r="A28" s="56" t="s">
        <v>17</v>
      </c>
      <c r="B28" s="53">
        <v>29</v>
      </c>
      <c r="C28" s="145">
        <f t="shared" si="6"/>
        <v>7.6777281549439691E-2</v>
      </c>
      <c r="D28" s="57">
        <v>289.95999999999998</v>
      </c>
      <c r="E28" s="66">
        <f t="shared" si="7"/>
        <v>30.937316617764733</v>
      </c>
      <c r="F28" s="150">
        <f t="shared" si="8"/>
        <v>111.35176651305683</v>
      </c>
      <c r="G28" s="6"/>
      <c r="I28" s="161"/>
    </row>
    <row r="29" spans="1:9" s="7" customFormat="1" ht="20.100000000000001" customHeight="1" x14ac:dyDescent="0.25">
      <c r="A29" s="56" t="s">
        <v>18</v>
      </c>
      <c r="B29" s="53">
        <v>72.569999999999993</v>
      </c>
      <c r="C29" s="145">
        <f t="shared" si="6"/>
        <v>0.19212852834630473</v>
      </c>
      <c r="D29" s="57">
        <v>290.26</v>
      </c>
      <c r="E29" s="66">
        <f t="shared" si="7"/>
        <v>30.969325153374232</v>
      </c>
      <c r="F29" s="150">
        <f t="shared" si="8"/>
        <v>111.46697388632872</v>
      </c>
      <c r="G29" s="6"/>
      <c r="H29" s="158"/>
      <c r="I29" s="161"/>
    </row>
    <row r="30" spans="1:9" s="7" customFormat="1" ht="20.100000000000001" customHeight="1" x14ac:dyDescent="0.25">
      <c r="A30" s="70" t="s">
        <v>19</v>
      </c>
      <c r="B30" s="62">
        <v>22.66</v>
      </c>
      <c r="C30" s="71">
        <f t="shared" si="6"/>
        <v>5.9992179307251828E-2</v>
      </c>
      <c r="D30" s="57">
        <f>B30/0.5</f>
        <v>45.32</v>
      </c>
      <c r="E30" s="51">
        <f t="shared" si="7"/>
        <v>4.8354227794078417</v>
      </c>
      <c r="F30" s="149">
        <f t="shared" si="8"/>
        <v>17.403993855606757</v>
      </c>
      <c r="G30" s="6"/>
      <c r="H30" s="158"/>
      <c r="I30" s="161"/>
    </row>
    <row r="31" spans="1:9" s="76" customFormat="1" ht="20.100000000000001" customHeight="1" x14ac:dyDescent="0.25">
      <c r="A31" s="89" t="s">
        <v>50</v>
      </c>
      <c r="B31" s="90">
        <f>SUM(B26:B30)</f>
        <v>136.97</v>
      </c>
      <c r="C31" s="79">
        <f>B31/($B$18+$B$25+$B$31)*100</f>
        <v>0.36262704323540529</v>
      </c>
      <c r="D31" s="80">
        <f>SUM(D26:D30)</f>
        <v>937.25</v>
      </c>
      <c r="E31" s="81">
        <v>100</v>
      </c>
      <c r="F31" s="92">
        <f>SUM(F26:F30)</f>
        <v>359.92703533026111</v>
      </c>
      <c r="G31" s="75"/>
      <c r="I31" s="163"/>
    </row>
    <row r="32" spans="1:9" s="76" customFormat="1" ht="30" customHeight="1" x14ac:dyDescent="0.25">
      <c r="A32" s="93" t="s">
        <v>35</v>
      </c>
      <c r="B32" s="94">
        <v>7.47</v>
      </c>
      <c r="C32" s="95"/>
      <c r="D32" s="96">
        <v>0.11899999999999999</v>
      </c>
      <c r="E32" s="97"/>
      <c r="F32" s="98"/>
      <c r="G32" s="75"/>
      <c r="I32" s="163"/>
    </row>
    <row r="33" spans="1:9" s="74" customFormat="1" ht="21" customHeight="1" thickBot="1" x14ac:dyDescent="0.3">
      <c r="A33" s="99" t="s">
        <v>51</v>
      </c>
      <c r="B33" s="131">
        <f>B18+B19+B25+B31+B32</f>
        <v>37788.43</v>
      </c>
      <c r="C33" s="132">
        <v>100</v>
      </c>
      <c r="D33" s="131"/>
      <c r="E33" s="133"/>
      <c r="F33" s="155"/>
      <c r="G33" s="73"/>
      <c r="I33" s="159"/>
    </row>
    <row r="34" spans="1:9" x14ac:dyDescent="0.2">
      <c r="I34" s="160"/>
    </row>
  </sheetData>
  <mergeCells count="10">
    <mergeCell ref="A8:F8"/>
    <mergeCell ref="A20:F20"/>
    <mergeCell ref="A2:F2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59055118110236227" right="0.19685039370078741" top="0.78740157480314965" bottom="0.39370078740157483" header="0.31496062992125984" footer="0.31496062992125984"/>
  <pageSetup paperSize="9" scale="85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27" zoomScaleNormal="100" workbookViewId="0">
      <selection activeCell="A32" sqref="A32"/>
    </sheetView>
  </sheetViews>
  <sheetFormatPr defaultRowHeight="15" x14ac:dyDescent="0.2"/>
  <cols>
    <col min="1" max="1" width="15.7109375" style="2" customWidth="1"/>
    <col min="2" max="2" width="24.7109375" style="2" customWidth="1"/>
    <col min="3" max="3" width="8.7109375" style="2" customWidth="1"/>
    <col min="4" max="4" width="24.7109375" style="2" customWidth="1"/>
    <col min="5" max="5" width="8.7109375" style="2" customWidth="1"/>
    <col min="6" max="6" width="24.7109375" style="2" customWidth="1"/>
    <col min="7" max="7" width="10.42578125" style="2" customWidth="1"/>
    <col min="8" max="8" width="19.5703125" bestFit="1" customWidth="1"/>
    <col min="9" max="14" width="15.5703125" bestFit="1" customWidth="1"/>
    <col min="15" max="15" width="19.5703125" bestFit="1" customWidth="1"/>
    <col min="16" max="16" width="7.8554687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s="7" customFormat="1" ht="20.100000000000001" customHeight="1" x14ac:dyDescent="0.25">
      <c r="A2" s="191" t="s">
        <v>34</v>
      </c>
      <c r="B2" s="192"/>
      <c r="C2" s="192"/>
      <c r="D2" s="192"/>
      <c r="E2" s="192"/>
      <c r="F2" s="192"/>
      <c r="G2" s="6"/>
    </row>
    <row r="3" spans="1:7" s="7" customFormat="1" ht="20.100000000000001" customHeight="1" x14ac:dyDescent="0.25">
      <c r="A3" s="191" t="s">
        <v>47</v>
      </c>
      <c r="B3" s="193"/>
      <c r="C3" s="193"/>
      <c r="D3" s="193"/>
      <c r="E3" s="193"/>
      <c r="F3" s="193"/>
      <c r="G3" s="6"/>
    </row>
    <row r="4" spans="1:7" s="7" customFormat="1" ht="20.100000000000001" customHeight="1" thickBot="1" x14ac:dyDescent="0.3">
      <c r="A4" s="12"/>
      <c r="B4" s="13"/>
      <c r="C4" s="13"/>
      <c r="D4" s="13"/>
      <c r="E4" s="13"/>
      <c r="F4" s="13"/>
      <c r="G4" s="6"/>
    </row>
    <row r="5" spans="1:7" s="7" customFormat="1" ht="16.5" customHeight="1" x14ac:dyDescent="0.25">
      <c r="A5" s="194" t="s">
        <v>0</v>
      </c>
      <c r="B5" s="197" t="s">
        <v>39</v>
      </c>
      <c r="C5" s="200" t="s">
        <v>1</v>
      </c>
      <c r="D5" s="197" t="s">
        <v>42</v>
      </c>
      <c r="E5" s="203" t="s">
        <v>2</v>
      </c>
      <c r="F5" s="208" t="s">
        <v>46</v>
      </c>
      <c r="G5" s="6"/>
    </row>
    <row r="6" spans="1:7" s="7" customFormat="1" ht="15.75" customHeight="1" x14ac:dyDescent="0.25">
      <c r="A6" s="195"/>
      <c r="B6" s="198"/>
      <c r="C6" s="201"/>
      <c r="D6" s="206"/>
      <c r="E6" s="204"/>
      <c r="F6" s="209"/>
      <c r="G6" s="6"/>
    </row>
    <row r="7" spans="1:7" s="7" customFormat="1" ht="14.25" customHeight="1" x14ac:dyDescent="0.25">
      <c r="A7" s="196"/>
      <c r="B7" s="199"/>
      <c r="C7" s="202"/>
      <c r="D7" s="207"/>
      <c r="E7" s="205"/>
      <c r="F7" s="210"/>
      <c r="G7" s="6"/>
    </row>
    <row r="8" spans="1:7" s="11" customFormat="1" ht="20.100000000000001" customHeight="1" x14ac:dyDescent="0.2">
      <c r="A8" s="186" t="s">
        <v>3</v>
      </c>
      <c r="B8" s="187"/>
      <c r="C8" s="187"/>
      <c r="D8" s="187"/>
      <c r="E8" s="187"/>
      <c r="F8" s="188"/>
      <c r="G8" s="10"/>
    </row>
    <row r="9" spans="1:7" s="7" customFormat="1" ht="20.100000000000001" customHeight="1" x14ac:dyDescent="0.2">
      <c r="A9" s="39" t="s">
        <v>4</v>
      </c>
      <c r="B9" s="40">
        <v>81.3</v>
      </c>
      <c r="C9" s="41">
        <f>B9*$C$18/$B$18</f>
        <v>0.21524113758515331</v>
      </c>
      <c r="D9" s="42">
        <f>B9/1</f>
        <v>81.3</v>
      </c>
      <c r="E9" s="43">
        <f>D9*$E$18/$D$18</f>
        <v>25.106812812404954</v>
      </c>
      <c r="F9" s="44">
        <f>D9/$G$9</f>
        <v>31.221198156682025</v>
      </c>
      <c r="G9" s="136">
        <v>2.6040000000000001</v>
      </c>
    </row>
    <row r="10" spans="1:7" s="7" customFormat="1" ht="20.100000000000001" customHeight="1" x14ac:dyDescent="0.25">
      <c r="A10" s="45" t="s">
        <v>5</v>
      </c>
      <c r="B10" s="46">
        <v>71.5</v>
      </c>
      <c r="C10" s="142">
        <f t="shared" ref="C10:C17" si="0">B10*$C$18/$B$18</f>
        <v>0.18929571140637716</v>
      </c>
      <c r="D10" s="57">
        <f>B10/5</f>
        <v>14.3</v>
      </c>
      <c r="E10" s="66">
        <f t="shared" ref="E10:E17" si="1">D10*$E$18/$D$18</f>
        <v>4.4160814663885715</v>
      </c>
      <c r="F10" s="144">
        <f t="shared" ref="F10:F17" si="2">D10/$G$9</f>
        <v>5.4915514592933947</v>
      </c>
      <c r="G10" s="6"/>
    </row>
    <row r="11" spans="1:7" s="7" customFormat="1" ht="20.100000000000001" customHeight="1" x14ac:dyDescent="0.25">
      <c r="A11" s="45" t="s">
        <v>6</v>
      </c>
      <c r="B11" s="46">
        <v>167.1</v>
      </c>
      <c r="C11" s="142">
        <f t="shared" si="0"/>
        <v>0.44239599127280588</v>
      </c>
      <c r="D11" s="57">
        <f>B11/10</f>
        <v>16.71</v>
      </c>
      <c r="E11" s="66">
        <f t="shared" si="1"/>
        <v>5.1603301610736381</v>
      </c>
      <c r="F11" s="144">
        <f t="shared" si="2"/>
        <v>6.4170506912442393</v>
      </c>
      <c r="G11" s="6"/>
    </row>
    <row r="12" spans="1:7" s="7" customFormat="1" ht="20.100000000000001" customHeight="1" x14ac:dyDescent="0.25">
      <c r="A12" s="45" t="s">
        <v>7</v>
      </c>
      <c r="B12" s="46">
        <v>291.89999999999998</v>
      </c>
      <c r="C12" s="142">
        <f t="shared" si="0"/>
        <v>0.77280305118211867</v>
      </c>
      <c r="D12" s="57">
        <f>B12/20</f>
        <v>14.594999999999999</v>
      </c>
      <c r="E12" s="66">
        <f t="shared" si="1"/>
        <v>4.5071824476881952</v>
      </c>
      <c r="F12" s="144">
        <f t="shared" si="2"/>
        <v>5.604838709677419</v>
      </c>
      <c r="G12" s="6"/>
    </row>
    <row r="13" spans="1:7" s="7" customFormat="1" ht="20.100000000000001" customHeight="1" x14ac:dyDescent="0.25">
      <c r="A13" s="45" t="s">
        <v>8</v>
      </c>
      <c r="B13" s="46">
        <v>2023.59</v>
      </c>
      <c r="C13" s="142">
        <f t="shared" si="0"/>
        <v>5.3574392817458838</v>
      </c>
      <c r="D13" s="57">
        <f>B13/50</f>
        <v>40.471800000000002</v>
      </c>
      <c r="E13" s="66">
        <f t="shared" si="1"/>
        <v>12.49837523715979</v>
      </c>
      <c r="F13" s="144">
        <f t="shared" si="2"/>
        <v>15.542165898617512</v>
      </c>
      <c r="G13" s="6"/>
    </row>
    <row r="14" spans="1:7" s="7" customFormat="1" ht="20.100000000000001" customHeight="1" x14ac:dyDescent="0.25">
      <c r="A14" s="45" t="s">
        <v>9</v>
      </c>
      <c r="B14" s="46">
        <v>5092.42</v>
      </c>
      <c r="C14" s="142">
        <f t="shared" si="0"/>
        <v>13.482143589930953</v>
      </c>
      <c r="D14" s="57">
        <f>B14/100</f>
        <v>50.924199999999999</v>
      </c>
      <c r="E14" s="66">
        <f t="shared" si="1"/>
        <v>15.726252853892648</v>
      </c>
      <c r="F14" s="144">
        <f t="shared" si="2"/>
        <v>19.556144393241166</v>
      </c>
      <c r="G14" s="6"/>
    </row>
    <row r="15" spans="1:7" s="7" customFormat="1" ht="20.100000000000001" customHeight="1" x14ac:dyDescent="0.25">
      <c r="A15" s="45" t="s">
        <v>10</v>
      </c>
      <c r="B15" s="46">
        <v>17297.62</v>
      </c>
      <c r="C15" s="142">
        <f t="shared" si="0"/>
        <v>45.795318650869611</v>
      </c>
      <c r="D15" s="57">
        <f>B15/200</f>
        <v>86.488099999999989</v>
      </c>
      <c r="E15" s="66">
        <f t="shared" si="1"/>
        <v>26.70898569742387</v>
      </c>
      <c r="F15" s="144">
        <f t="shared" si="2"/>
        <v>33.213556067588321</v>
      </c>
      <c r="G15" s="6"/>
    </row>
    <row r="16" spans="1:7" s="7" customFormat="1" ht="20.100000000000001" customHeight="1" x14ac:dyDescent="0.25">
      <c r="A16" s="45" t="s">
        <v>11</v>
      </c>
      <c r="B16" s="46">
        <v>6597.55</v>
      </c>
      <c r="C16" s="142">
        <f t="shared" si="0"/>
        <v>17.46696392712089</v>
      </c>
      <c r="D16" s="57">
        <f>B16/500</f>
        <v>13.1951</v>
      </c>
      <c r="E16" s="66">
        <f t="shared" si="1"/>
        <v>4.0748696893107574</v>
      </c>
      <c r="F16" s="144">
        <f t="shared" si="2"/>
        <v>5.0672427035330259</v>
      </c>
      <c r="G16" s="6"/>
    </row>
    <row r="17" spans="1:7" s="7" customFormat="1" ht="20.100000000000001" customHeight="1" x14ac:dyDescent="0.25">
      <c r="A17" s="47" t="s">
        <v>12</v>
      </c>
      <c r="B17" s="48">
        <v>5832.29</v>
      </c>
      <c r="C17" s="49">
        <f t="shared" si="0"/>
        <v>15.440943841654537</v>
      </c>
      <c r="D17" s="50">
        <f>B17/1000</f>
        <v>5.8322899999999995</v>
      </c>
      <c r="E17" s="51">
        <f t="shared" si="1"/>
        <v>1.8011096346575801</v>
      </c>
      <c r="F17" s="143">
        <f t="shared" si="2"/>
        <v>2.2397427035330257</v>
      </c>
      <c r="G17" s="6"/>
    </row>
    <row r="18" spans="1:7" s="74" customFormat="1" ht="20.100000000000001" customHeight="1" x14ac:dyDescent="0.25">
      <c r="A18" s="100" t="s">
        <v>50</v>
      </c>
      <c r="B18" s="78">
        <f>SUM(B9:B17)</f>
        <v>37455.269999999997</v>
      </c>
      <c r="C18" s="79">
        <f>B18/($B$18+$B$25+$B$31)*100</f>
        <v>99.162545182768326</v>
      </c>
      <c r="D18" s="80">
        <f>SUM(D9:D17)</f>
        <v>323.81648999999999</v>
      </c>
      <c r="E18" s="81">
        <v>100</v>
      </c>
      <c r="F18" s="101">
        <f>SUM(F9:F17)</f>
        <v>124.35349078341012</v>
      </c>
      <c r="G18" s="73"/>
    </row>
    <row r="19" spans="1:7" s="74" customFormat="1" ht="30" customHeight="1" x14ac:dyDescent="0.25">
      <c r="A19" s="102" t="s">
        <v>37</v>
      </c>
      <c r="B19" s="84">
        <v>9.3699999999999992</v>
      </c>
      <c r="C19" s="85"/>
      <c r="D19" s="86">
        <f>SUM(B19/200)</f>
        <v>4.6849999999999996E-2</v>
      </c>
      <c r="E19" s="87"/>
      <c r="F19" s="103"/>
      <c r="G19" s="73"/>
    </row>
    <row r="20" spans="1:7" s="7" customFormat="1" ht="20.100000000000001" customHeight="1" x14ac:dyDescent="0.25">
      <c r="A20" s="189" t="s">
        <v>13</v>
      </c>
      <c r="B20" s="166"/>
      <c r="C20" s="166"/>
      <c r="D20" s="166"/>
      <c r="E20" s="166"/>
      <c r="F20" s="190"/>
      <c r="G20" s="6"/>
    </row>
    <row r="21" spans="1:7" s="7" customFormat="1" ht="20.100000000000001" customHeight="1" x14ac:dyDescent="0.25">
      <c r="A21" s="52" t="s">
        <v>4</v>
      </c>
      <c r="B21" s="53">
        <v>46.18</v>
      </c>
      <c r="C21" s="54">
        <f>B21*$C$25/$B$25</f>
        <v>0.12226120213631464</v>
      </c>
      <c r="D21" s="50">
        <f>B21/1</f>
        <v>46.18</v>
      </c>
      <c r="E21" s="55">
        <f>D21*$E$25/$D$25</f>
        <v>53.916474997373065</v>
      </c>
      <c r="F21" s="148">
        <f>D21/$G$9</f>
        <v>17.734254992319507</v>
      </c>
      <c r="G21" s="6"/>
    </row>
    <row r="22" spans="1:7" s="7" customFormat="1" ht="20.100000000000001" customHeight="1" x14ac:dyDescent="0.25">
      <c r="A22" s="56" t="s">
        <v>14</v>
      </c>
      <c r="B22" s="53">
        <v>54.09</v>
      </c>
      <c r="C22" s="145">
        <f t="shared" ref="C22:C24" si="3">B22*$C$25/$B$25</f>
        <v>0.14320286755204112</v>
      </c>
      <c r="D22" s="164">
        <f>B22/2</f>
        <v>27.045000000000002</v>
      </c>
      <c r="E22" s="147">
        <f t="shared" ref="E22:E24" si="4">D22*$E$25/$D$25</f>
        <v>31.575813475616165</v>
      </c>
      <c r="F22" s="150">
        <f t="shared" ref="F22:F24" si="5">D22/$G$9</f>
        <v>10.385944700460829</v>
      </c>
      <c r="G22" s="6"/>
    </row>
    <row r="23" spans="1:7" s="7" customFormat="1" ht="20.100000000000001" customHeight="1" x14ac:dyDescent="0.25">
      <c r="A23" s="56" t="s">
        <v>5</v>
      </c>
      <c r="B23" s="53">
        <v>45.18</v>
      </c>
      <c r="C23" s="145">
        <f t="shared" si="3"/>
        <v>0.11961370966909257</v>
      </c>
      <c r="D23" s="57">
        <f>B23/5</f>
        <v>9.0359999999999996</v>
      </c>
      <c r="E23" s="147">
        <f t="shared" si="4"/>
        <v>10.549789261071091</v>
      </c>
      <c r="F23" s="150">
        <f t="shared" si="5"/>
        <v>3.4700460829493083</v>
      </c>
      <c r="G23" s="6"/>
    </row>
    <row r="24" spans="1:7" s="7" customFormat="1" ht="20.100000000000001" customHeight="1" x14ac:dyDescent="0.25">
      <c r="A24" s="56" t="s">
        <v>6</v>
      </c>
      <c r="B24" s="53">
        <v>33.9</v>
      </c>
      <c r="C24" s="71">
        <f t="shared" si="3"/>
        <v>8.9749994638827754E-2</v>
      </c>
      <c r="D24" s="50">
        <f>B24/10</f>
        <v>3.3899999999999997</v>
      </c>
      <c r="E24" s="146">
        <f t="shared" si="4"/>
        <v>3.9579222659396849</v>
      </c>
      <c r="F24" s="156">
        <f t="shared" si="5"/>
        <v>1.3018433179723501</v>
      </c>
      <c r="G24" s="6"/>
    </row>
    <row r="25" spans="1:7" s="74" customFormat="1" ht="20.100000000000001" customHeight="1" x14ac:dyDescent="0.25">
      <c r="A25" s="77" t="s">
        <v>50</v>
      </c>
      <c r="B25" s="78">
        <f>SUM(B21:B24)</f>
        <v>179.35000000000002</v>
      </c>
      <c r="C25" s="79">
        <f>B25/($B$18+$B$25+$B$31)*100</f>
        <v>0.47482777399627618</v>
      </c>
      <c r="D25" s="80">
        <f>SUM(D21:D24)</f>
        <v>85.650999999999996</v>
      </c>
      <c r="E25" s="81">
        <v>100</v>
      </c>
      <c r="F25" s="82">
        <f>SUM(F21:F24)</f>
        <v>32.892089093701998</v>
      </c>
      <c r="G25" s="73"/>
    </row>
    <row r="26" spans="1:7" s="7" customFormat="1" ht="20.100000000000001" customHeight="1" x14ac:dyDescent="0.25">
      <c r="A26" s="58" t="s">
        <v>15</v>
      </c>
      <c r="B26" s="53">
        <v>0.71</v>
      </c>
      <c r="C26" s="59">
        <f>B26*$C$31/$B$31</f>
        <v>1.8797196517276612E-3</v>
      </c>
      <c r="D26" s="57">
        <v>71.02</v>
      </c>
      <c r="E26" s="55">
        <f>D26*$E$31/$D$31</f>
        <v>7.5774873299546543</v>
      </c>
      <c r="F26" s="148">
        <f>D26/$G$9</f>
        <v>27.273425499231948</v>
      </c>
      <c r="G26" s="6"/>
    </row>
    <row r="27" spans="1:7" s="7" customFormat="1" ht="20.100000000000001" customHeight="1" x14ac:dyDescent="0.25">
      <c r="A27" s="60" t="s">
        <v>16</v>
      </c>
      <c r="B27" s="53">
        <v>12.03</v>
      </c>
      <c r="C27" s="142">
        <f t="shared" ref="C27:C30" si="6">B27*$C$31/$B$31</f>
        <v>3.1849334380681361E-2</v>
      </c>
      <c r="D27" s="57">
        <v>240.69</v>
      </c>
      <c r="E27" s="147">
        <f t="shared" ref="E27:E30" si="7">D27*$E$31/$D$31</f>
        <v>25.680448119498532</v>
      </c>
      <c r="F27" s="150">
        <f t="shared" ref="F27:F30" si="8">D27/$G$9</f>
        <v>92.430875576036868</v>
      </c>
      <c r="G27" s="6"/>
    </row>
    <row r="28" spans="1:7" s="7" customFormat="1" ht="20.100000000000001" customHeight="1" x14ac:dyDescent="0.25">
      <c r="A28" s="60" t="s">
        <v>17</v>
      </c>
      <c r="B28" s="53">
        <v>29</v>
      </c>
      <c r="C28" s="142">
        <f t="shared" si="6"/>
        <v>7.6777281549439691E-2</v>
      </c>
      <c r="D28" s="57">
        <v>289.95999999999998</v>
      </c>
      <c r="E28" s="147">
        <f t="shared" si="7"/>
        <v>30.937316617764733</v>
      </c>
      <c r="F28" s="150">
        <f t="shared" si="8"/>
        <v>111.35176651305683</v>
      </c>
      <c r="G28" s="6"/>
    </row>
    <row r="29" spans="1:7" s="7" customFormat="1" ht="20.100000000000001" customHeight="1" x14ac:dyDescent="0.25">
      <c r="A29" s="60" t="s">
        <v>18</v>
      </c>
      <c r="B29" s="53">
        <v>72.569999999999993</v>
      </c>
      <c r="C29" s="142">
        <f t="shared" si="6"/>
        <v>0.19212852834630473</v>
      </c>
      <c r="D29" s="57">
        <v>290.26</v>
      </c>
      <c r="E29" s="147">
        <f t="shared" si="7"/>
        <v>30.969325153374232</v>
      </c>
      <c r="F29" s="150">
        <f t="shared" si="8"/>
        <v>111.46697388632872</v>
      </c>
      <c r="G29" s="6"/>
    </row>
    <row r="30" spans="1:7" s="7" customFormat="1" ht="20.100000000000001" customHeight="1" x14ac:dyDescent="0.25">
      <c r="A30" s="61" t="s">
        <v>19</v>
      </c>
      <c r="B30" s="62">
        <v>22.66</v>
      </c>
      <c r="C30" s="49">
        <f t="shared" si="6"/>
        <v>5.9992179307251828E-2</v>
      </c>
      <c r="D30" s="57">
        <f>B30/0.5</f>
        <v>45.32</v>
      </c>
      <c r="E30" s="151">
        <f t="shared" si="7"/>
        <v>4.8354227794078417</v>
      </c>
      <c r="F30" s="156">
        <f t="shared" si="8"/>
        <v>17.403993855606757</v>
      </c>
      <c r="G30" s="6"/>
    </row>
    <row r="31" spans="1:7" s="76" customFormat="1" ht="20.100000000000001" customHeight="1" x14ac:dyDescent="0.25">
      <c r="A31" s="104" t="s">
        <v>50</v>
      </c>
      <c r="B31" s="90">
        <f>SUM(B26:B30)</f>
        <v>136.97</v>
      </c>
      <c r="C31" s="79">
        <f>B31/($B$18+$B$25+$B$31)*100</f>
        <v>0.36262704323540529</v>
      </c>
      <c r="D31" s="91">
        <f>SUM(D26:D30)</f>
        <v>937.25</v>
      </c>
      <c r="E31" s="105">
        <v>100</v>
      </c>
      <c r="F31" s="106">
        <f>SUM(F26:F30)</f>
        <v>359.92703533026111</v>
      </c>
      <c r="G31" s="75"/>
    </row>
    <row r="32" spans="1:7" s="76" customFormat="1" ht="30" customHeight="1" x14ac:dyDescent="0.25">
      <c r="A32" s="72" t="s">
        <v>52</v>
      </c>
      <c r="B32" s="94">
        <v>7.47</v>
      </c>
      <c r="C32" s="95"/>
      <c r="D32" s="96">
        <v>0.11899999999999999</v>
      </c>
      <c r="E32" s="97"/>
      <c r="F32" s="107"/>
      <c r="G32" s="75"/>
    </row>
    <row r="33" spans="1:7" s="74" customFormat="1" ht="21.75" customHeight="1" thickBot="1" x14ac:dyDescent="0.3">
      <c r="A33" s="108" t="s">
        <v>50</v>
      </c>
      <c r="B33" s="131">
        <f>B18+B19+B25+B31+B32</f>
        <v>37788.43</v>
      </c>
      <c r="C33" s="129">
        <v>100</v>
      </c>
      <c r="D33" s="131"/>
      <c r="E33" s="130"/>
      <c r="F33" s="152"/>
      <c r="G33" s="73"/>
    </row>
  </sheetData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27" right="0.19685039370078741" top="0.78740157480314965" bottom="0.39370078740157483" header="0.31496062992125984" footer="0.31496062992125984"/>
  <pageSetup paperSize="9" scale="85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1" zoomScaleNormal="100" workbookViewId="0">
      <selection activeCell="D48" sqref="D48"/>
    </sheetView>
  </sheetViews>
  <sheetFormatPr defaultColWidth="9.140625" defaultRowHeight="15" x14ac:dyDescent="0.2"/>
  <cols>
    <col min="1" max="1" width="15.7109375" style="5" customWidth="1"/>
    <col min="2" max="2" width="24.7109375" style="5" customWidth="1"/>
    <col min="3" max="3" width="8.7109375" style="5" customWidth="1"/>
    <col min="4" max="4" width="24.7109375" style="5" customWidth="1"/>
    <col min="5" max="5" width="8.7109375" style="5" customWidth="1"/>
    <col min="6" max="6" width="24.7109375" style="5" customWidth="1"/>
    <col min="7" max="7" width="9.7109375" style="5" bestFit="1" customWidth="1"/>
    <col min="8" max="8" width="19.5703125" style="4" bestFit="1" customWidth="1"/>
    <col min="9" max="14" width="15.5703125" style="4" bestFit="1" customWidth="1"/>
    <col min="15" max="15" width="19.5703125" style="4" bestFit="1" customWidth="1"/>
    <col min="16" max="16" width="7.85546875" style="4" bestFit="1" customWidth="1"/>
    <col min="17" max="16384" width="9.140625" style="4"/>
  </cols>
  <sheetData>
    <row r="1" spans="1:7" x14ac:dyDescent="0.25">
      <c r="A1" s="3"/>
      <c r="B1" s="3"/>
      <c r="C1" s="3"/>
      <c r="D1" s="3"/>
      <c r="E1" s="3"/>
      <c r="F1" s="3"/>
      <c r="G1" s="3"/>
    </row>
    <row r="2" spans="1:7" s="15" customFormat="1" ht="20.100000000000001" customHeight="1" x14ac:dyDescent="0.25">
      <c r="A2" s="168" t="s">
        <v>26</v>
      </c>
      <c r="B2" s="169"/>
      <c r="C2" s="169"/>
      <c r="D2" s="169"/>
      <c r="E2" s="169"/>
      <c r="F2" s="169"/>
      <c r="G2" s="14"/>
    </row>
    <row r="3" spans="1:7" s="15" customFormat="1" ht="20.100000000000001" customHeight="1" x14ac:dyDescent="0.25">
      <c r="A3" s="168" t="s">
        <v>48</v>
      </c>
      <c r="B3" s="169"/>
      <c r="C3" s="169"/>
      <c r="D3" s="169"/>
      <c r="E3" s="169"/>
      <c r="F3" s="169"/>
      <c r="G3" s="14"/>
    </row>
    <row r="4" spans="1:7" s="15" customFormat="1" ht="20.100000000000001" customHeight="1" thickBot="1" x14ac:dyDescent="0.3">
      <c r="A4" s="16"/>
      <c r="B4" s="16"/>
      <c r="C4" s="17">
        <f>SUM(C9:C17)</f>
        <v>99.162545182768326</v>
      </c>
      <c r="D4" s="16"/>
      <c r="E4" s="16"/>
      <c r="F4" s="16"/>
      <c r="G4" s="14"/>
    </row>
    <row r="5" spans="1:7" s="15" customFormat="1" ht="16.5" customHeight="1" x14ac:dyDescent="0.25">
      <c r="A5" s="170" t="s">
        <v>27</v>
      </c>
      <c r="B5" s="173" t="s">
        <v>40</v>
      </c>
      <c r="C5" s="176" t="s">
        <v>28</v>
      </c>
      <c r="D5" s="173" t="s">
        <v>41</v>
      </c>
      <c r="E5" s="176" t="s">
        <v>28</v>
      </c>
      <c r="F5" s="170" t="s">
        <v>45</v>
      </c>
      <c r="G5" s="14"/>
    </row>
    <row r="6" spans="1:7" s="15" customFormat="1" ht="15.75" customHeight="1" x14ac:dyDescent="0.25">
      <c r="A6" s="171"/>
      <c r="B6" s="174"/>
      <c r="C6" s="177"/>
      <c r="D6" s="206"/>
      <c r="E6" s="177"/>
      <c r="F6" s="211"/>
      <c r="G6" s="14"/>
    </row>
    <row r="7" spans="1:7" s="15" customFormat="1" ht="18" customHeight="1" x14ac:dyDescent="0.25">
      <c r="A7" s="172"/>
      <c r="B7" s="175"/>
      <c r="C7" s="178"/>
      <c r="D7" s="207"/>
      <c r="E7" s="178"/>
      <c r="F7" s="212"/>
      <c r="G7" s="14"/>
    </row>
    <row r="8" spans="1:7" s="19" customFormat="1" ht="20.100000000000001" customHeight="1" x14ac:dyDescent="0.2">
      <c r="A8" s="165" t="s">
        <v>29</v>
      </c>
      <c r="B8" s="166"/>
      <c r="C8" s="166"/>
      <c r="D8" s="166"/>
      <c r="E8" s="166"/>
      <c r="F8" s="167"/>
      <c r="G8" s="18"/>
    </row>
    <row r="9" spans="1:7" s="15" customFormat="1" ht="20.100000000000001" customHeight="1" x14ac:dyDescent="0.2">
      <c r="A9" s="20" t="s">
        <v>4</v>
      </c>
      <c r="B9" s="40">
        <v>81.3</v>
      </c>
      <c r="C9" s="21">
        <f>B9*$C$18/$B$18</f>
        <v>0.21524113758515331</v>
      </c>
      <c r="D9" s="22">
        <f>B9/1</f>
        <v>81.3</v>
      </c>
      <c r="E9" s="23">
        <f>D9*$E$18/$D$18</f>
        <v>25.106812812404954</v>
      </c>
      <c r="F9" s="24">
        <f>D9/$G$9</f>
        <v>31.221198156682025</v>
      </c>
      <c r="G9" s="136">
        <v>2.6040000000000001</v>
      </c>
    </row>
    <row r="10" spans="1:7" s="15" customFormat="1" ht="20.100000000000001" customHeight="1" x14ac:dyDescent="0.25">
      <c r="A10" s="25" t="s">
        <v>5</v>
      </c>
      <c r="B10" s="46">
        <v>71.5</v>
      </c>
      <c r="C10" s="137">
        <f t="shared" ref="C10:C17" si="0">B10*$C$18/$B$18</f>
        <v>0.18929571140637716</v>
      </c>
      <c r="D10" s="26">
        <f>B10/5</f>
        <v>14.3</v>
      </c>
      <c r="E10" s="27">
        <f t="shared" ref="E10:E17" si="1">D10*$E$18/$D$18</f>
        <v>4.4160814663885715</v>
      </c>
      <c r="F10" s="138">
        <f t="shared" ref="F10:F17" si="2">D10/$G$9</f>
        <v>5.4915514592933947</v>
      </c>
      <c r="G10" s="14"/>
    </row>
    <row r="11" spans="1:7" s="15" customFormat="1" ht="20.100000000000001" customHeight="1" x14ac:dyDescent="0.25">
      <c r="A11" s="25" t="s">
        <v>6</v>
      </c>
      <c r="B11" s="46">
        <v>167.1</v>
      </c>
      <c r="C11" s="137">
        <f t="shared" si="0"/>
        <v>0.44239599127280588</v>
      </c>
      <c r="D11" s="26">
        <f>B11/10</f>
        <v>16.71</v>
      </c>
      <c r="E11" s="27">
        <f t="shared" si="1"/>
        <v>5.1603301610736381</v>
      </c>
      <c r="F11" s="138">
        <f t="shared" si="2"/>
        <v>6.4170506912442393</v>
      </c>
      <c r="G11" s="14"/>
    </row>
    <row r="12" spans="1:7" s="15" customFormat="1" ht="20.100000000000001" customHeight="1" x14ac:dyDescent="0.25">
      <c r="A12" s="25" t="s">
        <v>7</v>
      </c>
      <c r="B12" s="46">
        <v>291.89999999999998</v>
      </c>
      <c r="C12" s="137">
        <f t="shared" si="0"/>
        <v>0.77280305118211867</v>
      </c>
      <c r="D12" s="26">
        <f>B12/20</f>
        <v>14.594999999999999</v>
      </c>
      <c r="E12" s="27">
        <f t="shared" si="1"/>
        <v>4.5071824476881952</v>
      </c>
      <c r="F12" s="138">
        <f t="shared" si="2"/>
        <v>5.604838709677419</v>
      </c>
      <c r="G12" s="14"/>
    </row>
    <row r="13" spans="1:7" s="15" customFormat="1" ht="20.100000000000001" customHeight="1" x14ac:dyDescent="0.25">
      <c r="A13" s="25" t="s">
        <v>8</v>
      </c>
      <c r="B13" s="46">
        <v>2023.59</v>
      </c>
      <c r="C13" s="137">
        <f t="shared" si="0"/>
        <v>5.3574392817458838</v>
      </c>
      <c r="D13" s="26">
        <f>B13/50</f>
        <v>40.471800000000002</v>
      </c>
      <c r="E13" s="27">
        <f t="shared" si="1"/>
        <v>12.49837523715979</v>
      </c>
      <c r="F13" s="138">
        <f t="shared" si="2"/>
        <v>15.542165898617512</v>
      </c>
      <c r="G13" s="14"/>
    </row>
    <row r="14" spans="1:7" s="15" customFormat="1" ht="20.100000000000001" customHeight="1" x14ac:dyDescent="0.25">
      <c r="A14" s="25" t="s">
        <v>9</v>
      </c>
      <c r="B14" s="46">
        <v>5092.42</v>
      </c>
      <c r="C14" s="137">
        <f t="shared" si="0"/>
        <v>13.482143589930953</v>
      </c>
      <c r="D14" s="26">
        <f>B14/100</f>
        <v>50.924199999999999</v>
      </c>
      <c r="E14" s="27">
        <f t="shared" si="1"/>
        <v>15.726252853892648</v>
      </c>
      <c r="F14" s="138">
        <f t="shared" si="2"/>
        <v>19.556144393241166</v>
      </c>
      <c r="G14" s="14"/>
    </row>
    <row r="15" spans="1:7" s="15" customFormat="1" ht="20.100000000000001" customHeight="1" x14ac:dyDescent="0.25">
      <c r="A15" s="25" t="s">
        <v>10</v>
      </c>
      <c r="B15" s="46">
        <v>17297.62</v>
      </c>
      <c r="C15" s="137">
        <f t="shared" si="0"/>
        <v>45.795318650869611</v>
      </c>
      <c r="D15" s="26">
        <f>B15/200</f>
        <v>86.488099999999989</v>
      </c>
      <c r="E15" s="27">
        <f t="shared" si="1"/>
        <v>26.70898569742387</v>
      </c>
      <c r="F15" s="138">
        <f t="shared" si="2"/>
        <v>33.213556067588321</v>
      </c>
      <c r="G15" s="14"/>
    </row>
    <row r="16" spans="1:7" s="15" customFormat="1" ht="20.100000000000001" customHeight="1" x14ac:dyDescent="0.25">
      <c r="A16" s="25" t="s">
        <v>11</v>
      </c>
      <c r="B16" s="46">
        <v>6597.55</v>
      </c>
      <c r="C16" s="137">
        <f t="shared" si="0"/>
        <v>17.46696392712089</v>
      </c>
      <c r="D16" s="26">
        <f>B16/500</f>
        <v>13.1951</v>
      </c>
      <c r="E16" s="27">
        <f t="shared" si="1"/>
        <v>4.0748696893107574</v>
      </c>
      <c r="F16" s="138">
        <f t="shared" si="2"/>
        <v>5.0672427035330259</v>
      </c>
      <c r="G16" s="14"/>
    </row>
    <row r="17" spans="1:7" s="15" customFormat="1" ht="20.100000000000001" customHeight="1" x14ac:dyDescent="0.25">
      <c r="A17" s="28" t="s">
        <v>12</v>
      </c>
      <c r="B17" s="48">
        <v>5832.29</v>
      </c>
      <c r="C17" s="29">
        <f t="shared" si="0"/>
        <v>15.440943841654537</v>
      </c>
      <c r="D17" s="30">
        <f>B17/1000</f>
        <v>5.8322899999999995</v>
      </c>
      <c r="E17" s="31">
        <f t="shared" si="1"/>
        <v>1.8011096346575801</v>
      </c>
      <c r="F17" s="32">
        <f t="shared" si="2"/>
        <v>2.2397427035330257</v>
      </c>
      <c r="G17" s="14"/>
    </row>
    <row r="18" spans="1:7" s="110" customFormat="1" ht="20.100000000000001" customHeight="1" x14ac:dyDescent="0.25">
      <c r="A18" s="77" t="s">
        <v>30</v>
      </c>
      <c r="B18" s="113">
        <f>SUM(B9:B17)</f>
        <v>37455.269999999997</v>
      </c>
      <c r="C18" s="114">
        <f>B18/($B$18+$B$25+$B$31)*100</f>
        <v>99.162545182768326</v>
      </c>
      <c r="D18" s="115">
        <f>SUM(D9:D17)</f>
        <v>323.81648999999999</v>
      </c>
      <c r="E18" s="116">
        <v>100</v>
      </c>
      <c r="F18" s="117">
        <f>SUM(F9:F17)</f>
        <v>124.35349078341012</v>
      </c>
      <c r="G18" s="109"/>
    </row>
    <row r="19" spans="1:7" s="110" customFormat="1" ht="30" customHeight="1" x14ac:dyDescent="0.25">
      <c r="A19" s="83" t="s">
        <v>31</v>
      </c>
      <c r="B19" s="118">
        <v>9.3699999999999992</v>
      </c>
      <c r="C19" s="119"/>
      <c r="D19" s="120">
        <f>SUM(B19/200)</f>
        <v>4.6849999999999996E-2</v>
      </c>
      <c r="E19" s="121"/>
      <c r="F19" s="122"/>
      <c r="G19" s="109"/>
    </row>
    <row r="20" spans="1:7" s="15" customFormat="1" ht="20.100000000000001" customHeight="1" x14ac:dyDescent="0.25">
      <c r="A20" s="165" t="s">
        <v>32</v>
      </c>
      <c r="B20" s="166"/>
      <c r="C20" s="166"/>
      <c r="D20" s="166"/>
      <c r="E20" s="166"/>
      <c r="F20" s="167"/>
      <c r="G20" s="14"/>
    </row>
    <row r="21" spans="1:7" s="15" customFormat="1" ht="20.100000000000001" customHeight="1" x14ac:dyDescent="0.25">
      <c r="A21" s="33" t="s">
        <v>4</v>
      </c>
      <c r="B21" s="53">
        <v>46.18</v>
      </c>
      <c r="C21" s="34">
        <f>B21*$C$25/$B$25</f>
        <v>0.12226120213631464</v>
      </c>
      <c r="D21" s="50">
        <f>B21/1</f>
        <v>46.18</v>
      </c>
      <c r="E21" s="31">
        <f>D21*$E$25/$D$25</f>
        <v>53.916474997373065</v>
      </c>
      <c r="F21" s="140">
        <f>D21/$G$9</f>
        <v>17.734254992319507</v>
      </c>
      <c r="G21" s="14"/>
    </row>
    <row r="22" spans="1:7" s="15" customFormat="1" ht="20.100000000000001" customHeight="1" x14ac:dyDescent="0.25">
      <c r="A22" s="35" t="s">
        <v>14</v>
      </c>
      <c r="B22" s="53">
        <v>54.09</v>
      </c>
      <c r="C22" s="139">
        <f t="shared" ref="C22:C24" si="3">B22*$C$25/$B$25</f>
        <v>0.14320286755204112</v>
      </c>
      <c r="D22" s="50">
        <f>B22/2</f>
        <v>27.045000000000002</v>
      </c>
      <c r="E22" s="27">
        <f t="shared" ref="E22:E24" si="4">D22*$E$25/$D$25</f>
        <v>31.575813475616165</v>
      </c>
      <c r="F22" s="140">
        <f t="shared" ref="F22:F24" si="5">D22/$G$9</f>
        <v>10.385944700460829</v>
      </c>
      <c r="G22" s="14"/>
    </row>
    <row r="23" spans="1:7" s="15" customFormat="1" ht="20.100000000000001" customHeight="1" x14ac:dyDescent="0.25">
      <c r="A23" s="35" t="s">
        <v>5</v>
      </c>
      <c r="B23" s="53">
        <v>45.18</v>
      </c>
      <c r="C23" s="139">
        <f t="shared" si="3"/>
        <v>0.11961370966909257</v>
      </c>
      <c r="D23" s="57">
        <f>B23/5</f>
        <v>9.0359999999999996</v>
      </c>
      <c r="E23" s="27">
        <f t="shared" si="4"/>
        <v>10.549789261071091</v>
      </c>
      <c r="F23" s="140">
        <f t="shared" si="5"/>
        <v>3.4700460829493083</v>
      </c>
      <c r="G23" s="14"/>
    </row>
    <row r="24" spans="1:7" s="15" customFormat="1" ht="20.100000000000001" customHeight="1" x14ac:dyDescent="0.25">
      <c r="A24" s="35" t="s">
        <v>6</v>
      </c>
      <c r="B24" s="53">
        <v>33.9</v>
      </c>
      <c r="C24" s="38">
        <f t="shared" si="3"/>
        <v>8.9749994638827754E-2</v>
      </c>
      <c r="D24" s="50">
        <f>B24/10</f>
        <v>3.3899999999999997</v>
      </c>
      <c r="E24" s="31">
        <f t="shared" si="4"/>
        <v>3.9579222659396849</v>
      </c>
      <c r="F24" s="140">
        <f t="shared" si="5"/>
        <v>1.3018433179723501</v>
      </c>
      <c r="G24" s="14"/>
    </row>
    <row r="25" spans="1:7" s="110" customFormat="1" ht="20.100000000000001" customHeight="1" x14ac:dyDescent="0.25">
      <c r="A25" s="89" t="s">
        <v>30</v>
      </c>
      <c r="B25" s="113">
        <f>SUM(B21:B24)</f>
        <v>179.35000000000002</v>
      </c>
      <c r="C25" s="114">
        <f>B25/($B$18+$B$25+$B$31)*100</f>
        <v>0.47482777399627618</v>
      </c>
      <c r="D25" s="115">
        <f>SUM(D21:D24)</f>
        <v>85.650999999999996</v>
      </c>
      <c r="E25" s="116">
        <v>100</v>
      </c>
      <c r="F25" s="117">
        <f>SUM(F21:F24)</f>
        <v>32.892089093701998</v>
      </c>
      <c r="G25" s="109"/>
    </row>
    <row r="26" spans="1:7" s="15" customFormat="1" ht="20.100000000000001" customHeight="1" x14ac:dyDescent="0.25">
      <c r="A26" s="33" t="s">
        <v>15</v>
      </c>
      <c r="B26" s="53">
        <v>0.71</v>
      </c>
      <c r="C26" s="36">
        <f>B26*$C$31/$B$31</f>
        <v>1.8797196517276612E-3</v>
      </c>
      <c r="D26" s="57">
        <v>71.02</v>
      </c>
      <c r="E26" s="31">
        <f>D26*$E$31/$D$31</f>
        <v>7.5774873299546543</v>
      </c>
      <c r="F26" s="140">
        <f>D26/$G$9</f>
        <v>27.273425499231948</v>
      </c>
      <c r="G26" s="14"/>
    </row>
    <row r="27" spans="1:7" s="15" customFormat="1" ht="20.100000000000001" customHeight="1" x14ac:dyDescent="0.25">
      <c r="A27" s="35" t="s">
        <v>16</v>
      </c>
      <c r="B27" s="53">
        <v>12.03</v>
      </c>
      <c r="C27" s="139">
        <f t="shared" ref="C27:C30" si="6">B27*$C$31/$B$31</f>
        <v>3.1849334380681361E-2</v>
      </c>
      <c r="D27" s="57">
        <v>240.69</v>
      </c>
      <c r="E27" s="27">
        <f t="shared" ref="E27:E30" si="7">D27*$E$31/$D$31</f>
        <v>25.680448119498532</v>
      </c>
      <c r="F27" s="141">
        <f t="shared" ref="F27:F30" si="8">D27/$G$9</f>
        <v>92.430875576036868</v>
      </c>
      <c r="G27" s="14"/>
    </row>
    <row r="28" spans="1:7" s="15" customFormat="1" ht="20.100000000000001" customHeight="1" x14ac:dyDescent="0.25">
      <c r="A28" s="35" t="s">
        <v>17</v>
      </c>
      <c r="B28" s="53">
        <v>29</v>
      </c>
      <c r="C28" s="139">
        <f t="shared" si="6"/>
        <v>7.6777281549439691E-2</v>
      </c>
      <c r="D28" s="57">
        <v>289.95999999999998</v>
      </c>
      <c r="E28" s="27">
        <f t="shared" si="7"/>
        <v>30.937316617764733</v>
      </c>
      <c r="F28" s="141">
        <f t="shared" si="8"/>
        <v>111.35176651305683</v>
      </c>
      <c r="G28" s="14"/>
    </row>
    <row r="29" spans="1:7" s="15" customFormat="1" ht="20.100000000000001" customHeight="1" x14ac:dyDescent="0.25">
      <c r="A29" s="35" t="s">
        <v>18</v>
      </c>
      <c r="B29" s="53">
        <v>72.569999999999993</v>
      </c>
      <c r="C29" s="139">
        <f t="shared" si="6"/>
        <v>0.19212852834630473</v>
      </c>
      <c r="D29" s="57">
        <v>290.26</v>
      </c>
      <c r="E29" s="27">
        <f t="shared" si="7"/>
        <v>30.969325153374232</v>
      </c>
      <c r="F29" s="141">
        <f t="shared" si="8"/>
        <v>111.46697388632872</v>
      </c>
      <c r="G29" s="14"/>
    </row>
    <row r="30" spans="1:7" s="15" customFormat="1" ht="20.100000000000001" customHeight="1" x14ac:dyDescent="0.25">
      <c r="A30" s="37" t="s">
        <v>19</v>
      </c>
      <c r="B30" s="62">
        <v>22.66</v>
      </c>
      <c r="C30" s="38">
        <f t="shared" si="6"/>
        <v>5.9992179307251828E-2</v>
      </c>
      <c r="D30" s="57">
        <f>B30/0.5</f>
        <v>45.32</v>
      </c>
      <c r="E30" s="31">
        <f t="shared" si="7"/>
        <v>4.8354227794078417</v>
      </c>
      <c r="F30" s="157">
        <f t="shared" si="8"/>
        <v>17.403993855606757</v>
      </c>
      <c r="G30" s="14"/>
    </row>
    <row r="31" spans="1:7" s="112" customFormat="1" ht="20.100000000000001" customHeight="1" x14ac:dyDescent="0.25">
      <c r="A31" s="89" t="s">
        <v>30</v>
      </c>
      <c r="B31" s="123">
        <f>SUM(B26:B30)</f>
        <v>136.97</v>
      </c>
      <c r="C31" s="114">
        <f>B31/($B$18+$B$25+$B$31)*100</f>
        <v>0.36262704323540529</v>
      </c>
      <c r="D31" s="124">
        <f>SUM(D26:D30)</f>
        <v>937.25</v>
      </c>
      <c r="E31" s="116">
        <v>100</v>
      </c>
      <c r="F31" s="125">
        <f>SUM(F26:F30)</f>
        <v>359.92703533026111</v>
      </c>
      <c r="G31" s="111"/>
    </row>
    <row r="32" spans="1:7" s="112" customFormat="1" ht="39.75" customHeight="1" x14ac:dyDescent="0.25">
      <c r="A32" s="93" t="s">
        <v>38</v>
      </c>
      <c r="B32" s="94">
        <v>7.47</v>
      </c>
      <c r="C32" s="126"/>
      <c r="D32" s="96">
        <v>0.11899999999999999</v>
      </c>
      <c r="E32" s="127"/>
      <c r="F32" s="128"/>
      <c r="G32" s="111"/>
    </row>
    <row r="33" spans="1:7" s="110" customFormat="1" ht="21" customHeight="1" thickBot="1" x14ac:dyDescent="0.3">
      <c r="A33" s="99" t="s">
        <v>33</v>
      </c>
      <c r="B33" s="131">
        <f>B18+B19+B25+B31+B32</f>
        <v>37788.43</v>
      </c>
      <c r="C33" s="134">
        <v>100</v>
      </c>
      <c r="D33" s="131"/>
      <c r="E33" s="135"/>
      <c r="F33" s="153"/>
      <c r="G33" s="109"/>
    </row>
  </sheetData>
  <mergeCells count="10">
    <mergeCell ref="A8:F8"/>
    <mergeCell ref="A20:F20"/>
    <mergeCell ref="A2:F2"/>
    <mergeCell ref="A3:F3"/>
    <mergeCell ref="A5:A7"/>
    <mergeCell ref="B5:B7"/>
    <mergeCell ref="C5:C7"/>
    <mergeCell ref="E5:E7"/>
    <mergeCell ref="D5:D7"/>
    <mergeCell ref="F5:F7"/>
  </mergeCells>
  <printOptions horizontalCentered="1"/>
  <pageMargins left="0.59055118110236227" right="0.19685039370078741" top="0.78740157480314965" bottom="0.39370078740157483" header="0.31496062992125984" footer="0.31496062992125984"/>
  <pageSetup paperSize="9" scale="85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I40" sqref="I40"/>
    </sheetView>
  </sheetViews>
  <sheetFormatPr defaultRowHeight="12.75" x14ac:dyDescent="0.2"/>
  <sheetData/>
  <printOptions horizontalCentered="1"/>
  <pageMargins left="0.59055118110236227" right="0.19685039370078741" top="0.78740157480314965" bottom="0.3937007874015748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2022_rom</vt:lpstr>
      <vt:lpstr>2022_eng</vt:lpstr>
      <vt:lpstr>2022_rus</vt:lpstr>
      <vt:lpstr>Grafice</vt:lpstr>
      <vt:lpstr>'2022_eng'!Print_Area</vt:lpstr>
      <vt:lpstr>'2022_rom'!Print_Area</vt:lpstr>
      <vt:lpstr>'2022_rus'!Print_Area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V. Grusetcaia</dc:creator>
  <cp:lastModifiedBy>Ion V. Nicorici</cp:lastModifiedBy>
  <cp:lastPrinted>2021-03-03T09:23:14Z</cp:lastPrinted>
  <dcterms:created xsi:type="dcterms:W3CDTF">2020-02-26T13:54:24Z</dcterms:created>
  <dcterms:modified xsi:type="dcterms:W3CDTF">2023-05-05T15:04:22Z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ac376891-a3bb-4a98-b00e-aa51f4bc5a61</vt:lpwstr>
  </property>
  <property fmtid="{D5CDD505-2E9C-101B-9397-08002B2CF9AE}" pid="3" name="Clasificare">
    <vt:lpwstr>NONE</vt:lpwstr>
  </property>
</Properties>
</file>