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BPM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0">#REF!</definedName>
    <definedName name="\A">#REF!</definedName>
    <definedName name="\S" localSheetId="0">#REF!</definedName>
    <definedName name="\S">#REF!</definedName>
    <definedName name="__123Graph_A" localSheetId="0" hidden="1">'[1]TOC'!#REF!</definedName>
    <definedName name="__123Graph_A" hidden="1">'[1]TOC'!#REF!</definedName>
    <definedName name="__123Graph_ABSYSASST" hidden="1">'[2]interv'!$C$37:$K$37</definedName>
    <definedName name="__123Graph_ACBASSETS" hidden="1">'[2]interv'!$C$34:$K$34</definedName>
    <definedName name="__123Graph_ACBAWKLY" localSheetId="0" hidden="1">'[2]interv'!#REF!</definedName>
    <definedName name="__123Graph_ACBAWKLY" hidden="1">'[2]interv'!#REF!</definedName>
    <definedName name="__123Graph_AGraph1" localSheetId="0" hidden="1">'[3]INFlevel'!#REF!</definedName>
    <definedName name="__123Graph_AGraph1" hidden="1">'[3]INFlevel'!#REF!</definedName>
    <definedName name="__123Graph_AIBRD_LEND" hidden="1">'[4]WB'!$Q$13:$AK$13</definedName>
    <definedName name="__123Graph_AIMPORTS" localSheetId="0" hidden="1">'[5]CA input'!#REF!</definedName>
    <definedName name="__123Graph_AIMPORTS" hidden="1">'[5]CA input'!#REF!</definedName>
    <definedName name="__123Graph_AMIMPMAC" hidden="1">'[6]monimp'!$E$38:$N$38</definedName>
    <definedName name="__123Graph_AMONIMP" hidden="1">'[6]monimp'!$E$31:$N$31</definedName>
    <definedName name="__123Graph_AMSWKLY" localSheetId="0" hidden="1">'[6]interv'!#REF!</definedName>
    <definedName name="__123Graph_AMSWKLY" hidden="1">'[6]interv'!#REF!</definedName>
    <definedName name="__123Graph_AMULTVELO" hidden="1">'[6]interv'!$C$31:$K$31</definedName>
    <definedName name="__123Graph_ANDA" localSheetId="0" hidden="1">'[7]A'!#REF!</definedName>
    <definedName name="__123Graph_ANDA" hidden="1">'[7]A'!#REF!</definedName>
    <definedName name="__123Graph_APIPELINE" hidden="1">'[4]BoP'!$U$359:$AQ$359</definedName>
    <definedName name="__123Graph_AREER" localSheetId="0" hidden="1">'[4]ER'!#REF!</definedName>
    <definedName name="__123Graph_AREER" hidden="1">'[4]ER'!#REF!</definedName>
    <definedName name="__123Graph_ARER" localSheetId="0" hidden="1">#REF!</definedName>
    <definedName name="__123Graph_ARER" hidden="1">#REF!</definedName>
    <definedName name="__123Graph_ARESCOV" hidden="1">'[6]fiscout'!$J$146:$J$166</definedName>
    <definedName name="__123Graph_ASEIGNOR" localSheetId="0" hidden="1">'[8]seignior'!#REF!</definedName>
    <definedName name="__123Graph_ASEIGNOR" hidden="1">'[8]seignior'!#REF!</definedName>
    <definedName name="__123Graph_B" localSheetId="0" hidden="1">'[1]TOC'!#REF!</definedName>
    <definedName name="__123Graph_B" hidden="1">'[1]TOC'!#REF!</definedName>
    <definedName name="__123Graph_BBSYSASST" hidden="1">'[6]interv'!$C$38:$K$38</definedName>
    <definedName name="__123Graph_BCBASSETS" hidden="1">'[6]interv'!$C$35:$K$35</definedName>
    <definedName name="__123Graph_BCBAWKLY" localSheetId="0" hidden="1">'[6]interv'!#REF!</definedName>
    <definedName name="__123Graph_BCBAWKLY" hidden="1">'[6]interv'!#REF!</definedName>
    <definedName name="__123Graph_BCurrent" localSheetId="0" hidden="1">'[9]G'!#REF!</definedName>
    <definedName name="__123Graph_BCurrent" hidden="1">'[9]G'!#REF!</definedName>
    <definedName name="__123Graph_BGDP" localSheetId="0" hidden="1">'[10]Quarterly Program'!#REF!</definedName>
    <definedName name="__123Graph_BGDP" hidden="1">'[10]Quarterly Program'!#REF!</definedName>
    <definedName name="__123Graph_BGraph1" localSheetId="0" hidden="1">'[3]INFlevel'!#REF!</definedName>
    <definedName name="__123Graph_BGraph1" hidden="1">'[3]INFlevel'!#REF!</definedName>
    <definedName name="__123Graph_BIBRD_LEND" hidden="1">'[4]WB'!$Q$61:$AK$61</definedName>
    <definedName name="__123Graph_BIMPORTS" localSheetId="0" hidden="1">'[5]CA input'!#REF!</definedName>
    <definedName name="__123Graph_BIMPORTS" hidden="1">'[5]CA input'!#REF!</definedName>
    <definedName name="__123Graph_BMONEY" localSheetId="0" hidden="1">'[10]Quarterly Program'!#REF!</definedName>
    <definedName name="__123Graph_BMONEY" hidden="1">'[10]Quarterly Program'!#REF!</definedName>
    <definedName name="__123Graph_BMONIMP" hidden="1">'[6]monimp'!$E$38:$N$38</definedName>
    <definedName name="__123Graph_BMSWKLY" localSheetId="0" hidden="1">'[6]interv'!#REF!</definedName>
    <definedName name="__123Graph_BMSWKLY" hidden="1">'[6]interv'!#REF!</definedName>
    <definedName name="__123Graph_BMULTVELO" hidden="1">'[6]interv'!$C$32:$K$32</definedName>
    <definedName name="__123Graph_BPIPELINE" hidden="1">'[4]BoP'!$U$358:$AQ$358</definedName>
    <definedName name="__123Graph_BREER" localSheetId="0" hidden="1">'[4]ER'!#REF!</definedName>
    <definedName name="__123Graph_BREER" hidden="1">'[4]ER'!#REF!</definedName>
    <definedName name="__123Graph_BRER" localSheetId="0" hidden="1">#REF!</definedName>
    <definedName name="__123Graph_BRER" hidden="1">#REF!</definedName>
    <definedName name="__123Graph_BRESCOV" hidden="1">'[6]fiscout'!$K$146:$K$166</definedName>
    <definedName name="__123Graph_BSEIGNOR" localSheetId="0" hidden="1">'[8]seignior'!#REF!</definedName>
    <definedName name="__123Graph_BSEIGNOR" hidden="1">'[8]seignior'!#REF!</definedName>
    <definedName name="__123Graph_C" localSheetId="0" hidden="1">'[1]TOC'!#REF!</definedName>
    <definedName name="__123Graph_C" hidden="1">'[1]TOC'!#REF!</definedName>
    <definedName name="__123Graph_CBSYSASST" hidden="1">'[6]interv'!$C$39:$K$39</definedName>
    <definedName name="__123Graph_CCBAWKLY" localSheetId="0" hidden="1">'[6]interv'!#REF!</definedName>
    <definedName name="__123Graph_CCBAWKLY" hidden="1">'[6]interv'!#REF!</definedName>
    <definedName name="__123Graph_CIMPORTS" localSheetId="0" hidden="1">#REF!</definedName>
    <definedName name="__123Graph_CIMPORTS" hidden="1">#REF!</definedName>
    <definedName name="__123Graph_CMONIMP" localSheetId="0" hidden="1">#REF!</definedName>
    <definedName name="__123Graph_CMONIMP" hidden="1">#REF!</definedName>
    <definedName name="__123Graph_CMSWKLY" localSheetId="0" hidden="1">#REF!</definedName>
    <definedName name="__123Graph_CMSWKLY" hidden="1">#REF!</definedName>
    <definedName name="__123Graph_CREER" localSheetId="0" hidden="1">'[4]ER'!#REF!</definedName>
    <definedName name="__123Graph_CREER" hidden="1">'[4]ER'!#REF!</definedName>
    <definedName name="__123Graph_CRER" localSheetId="0" hidden="1">#REF!</definedName>
    <definedName name="__123Graph_CRER" hidden="1">#REF!</definedName>
    <definedName name="__123Graph_CRESCOV" hidden="1">'[6]fiscout'!$I$146:$I$166</definedName>
    <definedName name="__123Graph_D" localSheetId="0" hidden="1">'[1]TOC'!#REF!</definedName>
    <definedName name="__123Graph_D" hidden="1">'[1]TOC'!#REF!</definedName>
    <definedName name="__123Graph_DMIMPMAC" localSheetId="0" hidden="1">#REF!</definedName>
    <definedName name="__123Graph_DMIMPMAC" hidden="1">#REF!</definedName>
    <definedName name="__123Graph_DMONIMP" localSheetId="0" hidden="1">#REF!</definedName>
    <definedName name="__123Graph_DMONIMP" hidden="1">#REF!</definedName>
    <definedName name="__123Graph_E" localSheetId="0" hidden="1">'[1]TOC'!#REF!</definedName>
    <definedName name="__123Graph_E" hidden="1">'[1]TOC'!#REF!</definedName>
    <definedName name="__123Graph_EMIMPMAC" localSheetId="0" hidden="1">#REF!</definedName>
    <definedName name="__123Graph_EMIMPMAC" hidden="1">#REF!</definedName>
    <definedName name="__123Graph_EMONIMP" localSheetId="0" hidden="1">#REF!</definedName>
    <definedName name="__123Graph_EMONIMP" hidden="1">#REF!</definedName>
    <definedName name="__123Graph_F" localSheetId="0" hidden="1">'[1]TOC'!#REF!</definedName>
    <definedName name="__123Graph_F" hidden="1">'[1]TOC'!#REF!</definedName>
    <definedName name="__123Graph_FMONIMP" localSheetId="0" hidden="1">#REF!</definedName>
    <definedName name="__123Graph_FMONIMP" hidden="1">#REF!</definedName>
    <definedName name="__123Graph_X" localSheetId="0" hidden="1">'[1]TOC'!#REF!</definedName>
    <definedName name="__123Graph_X" hidden="1">'[1]TOC'!#REF!</definedName>
    <definedName name="__123Graph_XBSYSASST" localSheetId="0" hidden="1">#REF!</definedName>
    <definedName name="__123Graph_XBSYSASST" hidden="1">#REF!</definedName>
    <definedName name="__123Graph_XCBASSETS" localSheetId="0" hidden="1">#REF!</definedName>
    <definedName name="__123Graph_XCBASSETS" hidden="1">#REF!</definedName>
    <definedName name="__123Graph_XCBAWKLY" localSheetId="0" hidden="1">#REF!</definedName>
    <definedName name="__123Graph_XCBAWKLY" hidden="1">#REF!</definedName>
    <definedName name="__123Graph_XIBRD_LEND" hidden="1">'[4]WB'!$Q$9:$AK$9</definedName>
    <definedName name="__123Graph_XIMPORTS" localSheetId="0" hidden="1">'[5]CA input'!#REF!</definedName>
    <definedName name="__123Graph_XIMPORTS" hidden="1">'[5]CA input'!#REF!</definedName>
    <definedName name="__123Graph_XMIMPMAC" localSheetId="0" hidden="1">#REF!</definedName>
    <definedName name="__123Graph_XMIMPMAC" hidden="1">#REF!</definedName>
    <definedName name="__123Graph_XMSWKLY" localSheetId="0" hidden="1">#REF!</definedName>
    <definedName name="__123Graph_XMSWKLY" hidden="1">#REF!</definedName>
    <definedName name="__123Graph_XNDA" localSheetId="0" hidden="1">'[7]A'!#REF!</definedName>
    <definedName name="__123Graph_XNDA" hidden="1">'[7]A'!#REF!</definedName>
    <definedName name="_awr1" hidden="1">{#N/A,#N/A,FALSE,"DOC";"TB_28",#N/A,FALSE,"FITB_28";"TB_91",#N/A,FALSE,"FITB_91";"TB_182",#N/A,FALSE,"FITB_182";"TB_273",#N/A,FALSE,"FITB_273";"TB_364",#N/A,FALSE,"FITB_364 ";"SUMMARY",#N/A,FALSE,"Summary"}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ler" hidden="1">'[11]A'!$A$43:$A$598</definedName>
    <definedName name="_filterd" hidden="1">'[12]C'!$P$428:$T$428</definedName>
    <definedName name="_xlnm._FilterDatabase" hidden="1">'[13]C'!$P$428:$T$428</definedName>
    <definedName name="_gfd2" hidden="1">{"mt1",#N/A,FALSE,"Debt";"mt2",#N/A,FALSE,"Debt";"mt3",#N/A,FALSE,"Debt";"mt4",#N/A,FALSE,"Debt";"mt5",#N/A,FALSE,"Debt";"mt6",#N/A,FALSE,"Debt";"mt7",#N/A,FALSE,"Debt"}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arse_Out" localSheetId="0" hidden="1">#REF!</definedName>
    <definedName name="_Parse_Out" hidden="1">#REF!</definedName>
    <definedName name="_Regression_Int" hidden="1">1</definedName>
    <definedName name="_Regression_Out" hidden="1">'[13]C'!$AK$18:$AK$18</definedName>
    <definedName name="_Regression_X" hidden="1">'[13]C'!$AK$11:$AU$11</definedName>
    <definedName name="_Regression_Y" hidden="1">'[13]C'!$AK$10:$AU$10</definedName>
    <definedName name="_Sort" localSheetId="0" hidden="1">#REF!</definedName>
    <definedName name="_Sort" hidden="1">#REF!</definedName>
    <definedName name="_x1" hidden="1">{"partial screen",#N/A,FALSE,"State_Gov't"}</definedName>
    <definedName name="_x2" hidden="1">{"partial screen",#N/A,FALSE,"State_Gov't"}</definedName>
    <definedName name="a" localSheetId="0">'[14]RL'!#REF!</definedName>
    <definedName name="a">'[14]RL'!#REF!</definedName>
    <definedName name="aaa" localSheetId="0" hidden="1">'[15]PEF'!#REF!</definedName>
    <definedName name="aaa" hidden="1">'[15]PEF'!#REF!</definedName>
    <definedName name="ab" hidden="1">{"Riqfin97",#N/A,FALSE,"Tran";"Riqfinpro",#N/A,FALSE,"Tran"}</definedName>
    <definedName name="ACTIVATE" localSheetId="0">#REF!</definedName>
    <definedName name="ACTIVATE">#REF!</definedName>
    <definedName name="ad" hidden="1">{"mt1",#N/A,FALSE,"Debt";"mt2",#N/A,FALSE,"Debt";"mt3",#N/A,FALSE,"Debt";"mt4",#N/A,FALSE,"Debt";"mt5",#N/A,FALSE,"Debt";"mt6",#N/A,FALSE,"Debt";"mt7",#N/A,FALSE,"Debt"}</definedName>
    <definedName name="adf" hidden="1">{"Riqfin97",#N/A,FALSE,"Tran";"Riqfinpro",#N/A,FALSE,"Tran"}</definedName>
    <definedName name="anscount" hidden="1">1</definedName>
    <definedName name="asdg" hidden="1">{"Main Economic Indicators",#N/A,FALSE,"C"}</definedName>
    <definedName name="b" hidden="1">{"Main Economic Indicators",#N/A,FALSE,"C"}</definedName>
    <definedName name="bb" hidden="1">{"Riqfin97",#N/A,FALSE,"Tran";"Riqfinpro",#N/A,FALSE,"Tran"}</definedName>
    <definedName name="bm" hidden="1">{"Tab1",#N/A,FALSE,"P";"Tab2",#N/A,FALSE,"P"}</definedName>
    <definedName name="bnji" hidden="1">{"macro",#N/A,FALSE,"Macro";"smq2",#N/A,FALSE,"Data";"smq3",#N/A,FALSE,"Data";"smq4",#N/A,FALSE,"Data";"smq5",#N/A,FALSE,"Data";"smq6",#N/A,FALSE,"Data";"smq7",#N/A,FALSE,"Data";"smq8",#N/A,FALSE,"Data";"smq9",#N/A,FALSE,"Data"}</definedName>
    <definedName name="bnu" hidden="1">{"Riqfin97",#N/A,FALSE,"Tran";"Riqfinpro",#N/A,FALSE,"Tran"}</definedName>
    <definedName name="cbn" hidden="1">{"TRADE_COMP",#N/A,FALSE,"TAB23APP";"BOP",#N/A,FALSE,"TAB6";"DOT",#N/A,FALSE,"TAB24APP";"EXTDEBT",#N/A,FALSE,"TAB25APP"}</definedName>
    <definedName name="cc" hidden="1">{"Riqfin97",#N/A,FALSE,"Tran";"Riqfinpro",#N/A,FALSE,"Tran"}</definedName>
    <definedName name="ccc" hidden="1">{"Riqfin97",#N/A,FALSE,"Tran";"Riqfinpro",#N/A,FALSE,"Tran"}</definedName>
    <definedName name="chart4" hidden="1">{#N/A,#N/A,FALSE,"CB";#N/A,#N/A,FALSE,"CMB";#N/A,#N/A,FALSE,"NBFI"}</definedName>
    <definedName name="comp" hidden="1">{"BOP_TAB",#N/A,FALSE,"N";"MIDTERM_TAB",#N/A,FALSE,"O";"FUND_CRED",#N/A,FALSE,"P";"DEBT_TAB1",#N/A,FALSE,"Q";"DEBT_TAB2",#N/A,FALSE,"Q";"FORFIN_TAB1",#N/A,FALSE,"R";"FORFIN_TAB2",#N/A,FALSE,"R";"BOP_ANALY",#N/A,FALSE,"U"}</definedName>
    <definedName name="COUNTER" localSheetId="0">#REF!</definedName>
    <definedName name="COUNTER">#REF!</definedName>
    <definedName name="Cuprins" localSheetId="0">#REF!</definedName>
    <definedName name="Cuprins">#REF!</definedName>
    <definedName name="cvbn" hidden="1">{"DEPOSITS",#N/A,FALSE,"COMML_MON";"LOANS",#N/A,FALSE,"COMML_MON"}</definedName>
    <definedName name="Database_MI" localSheetId="0">#REF!</definedName>
    <definedName name="Database_MI">#REF!</definedName>
    <definedName name="date" localSheetId="0">#REF!</definedName>
    <definedName name="date">#REF!</definedName>
    <definedName name="DATES" localSheetId="0">'[16]2'!#REF!</definedName>
    <definedName name="DATES">'[17]BoP 5'!#REF!</definedName>
    <definedName name="dd" hidden="1">{"Riqfin97",#N/A,FALSE,"Tran";"Riqfinpro",#N/A,FALSE,"Tran"}</definedName>
    <definedName name="ddd" hidden="1">{"Riqfin97",#N/A,FALSE,"Tran";"Riqfinpro",#N/A,FALSE,"Tran"}</definedName>
    <definedName name="deed" hidden="1">{"TRADE_COMP",#N/A,FALSE,"TAB23APP";"BOP",#N/A,FALSE,"TAB6";"DOT",#N/A,FALSE,"TAB24APP";"EXTDEBT",#N/A,FALSE,"TAB25APP"}</definedName>
    <definedName name="dftyihiu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dghj" hidden="1">{"partial screen",#N/A,FALSE,"State_Gov't"}</definedName>
    <definedName name="Discount_NC" localSheetId="0">'[18]NPV_base'!#REF!</definedName>
    <definedName name="Discount_NC">'[18]NPV_base'!#REF!</definedName>
    <definedName name="DiscountRate" localSheetId="0">#REF!</definedName>
    <definedName name="DiscountRate">#REF!</definedName>
    <definedName name="djop" hidden="1">{"macro",#N/A,FALSE,"Macro";"smq2",#N/A,FALSE,"Data";"smq3",#N/A,FALSE,"Data";"smq4",#N/A,FALSE,"Data";"smq5",#N/A,FALSE,"Data";"smq6",#N/A,FALSE,"Data";"smq7",#N/A,FALSE,"Data";"smq8",#N/A,FALSE,"Data";"smq9",#N/A,FALSE,"Data"}</definedName>
    <definedName name="ee" hidden="1">{"Tab1",#N/A,FALSE,"P";"Tab2",#N/A,FALSE,"P"}</definedName>
    <definedName name="eee" hidden="1">{"Tab1",#N/A,FALSE,"P";"Tab2",#N/A,FALSE,"P"}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tu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ewrpoigagoiajflsidj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f" hidden="1">{"Tab1",#N/A,FALSE,"P";"Tab2",#N/A,FALSE,"P"}</definedName>
    <definedName name="fff" hidden="1">{"Tab1",#N/A,FALSE,"P";"Tab2",#N/A,FALSE,"P"}</definedName>
    <definedName name="fg" hidden="1">{"Riqfin97",#N/A,FALSE,"Tran";"Riqfinpro",#N/A,FALSE,"Tran"}</definedName>
    <definedName name="fgh" hidden="1">{"macro",#N/A,FALSE,"Macro";"smq2",#N/A,FALSE,"Data";"smq3",#N/A,FALSE,"Data";"smq4",#N/A,FALSE,"Data";"smq5",#N/A,FALSE,"Data";"smq6",#N/A,FALSE,"Data";"smq7",#N/A,FALSE,"Data";"smq8",#N/A,FALSE,"Data";"smq9",#N/A,FALSE,"Data"}</definedName>
    <definedName name="fill" hidden="1">'[19]Macroframework-Ver.1'!$A$1:$A$267</definedName>
    <definedName name="Financing" hidden="1">{"Tab1",#N/A,FALSE,"P";"Tab2",#N/A,FALSE,"P"}</definedName>
    <definedName name="find.this2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findthis" hidden="1">{"mt1",#N/A,FALSE,"Debt";"mt2",#N/A,FALSE,"Debt";"mt3",#N/A,FALSE,"Debt";"mt4",#N/A,FALSE,"Debt";"mt5",#N/A,FALSE,"Debt";"mt6",#N/A,FALSE,"Debt";"mt7",#N/A,FALSE,"Debt"}</definedName>
    <definedName name="Fiscal" localSheetId="0" hidden="1">#REF!</definedName>
    <definedName name="Fiscal" hidden="1">#REF!</definedName>
    <definedName name="forex_IMF" localSheetId="0">#REF!</definedName>
    <definedName name="forex_IMF">#REF!</definedName>
    <definedName name="frog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g" localSheetId="0">#REF!</definedName>
    <definedName name="g">#REF!</definedName>
    <definedName name="ge" hidden="1">{"macro",#N/A,FALSE,"Macro";"smq2",#N/A,FALSE,"Data";"smq3",#N/A,FALSE,"Data";"smq4",#N/A,FALSE,"Data";"smq5",#N/A,FALSE,"Data";"smq6",#N/A,FALSE,"Data";"smq7",#N/A,FALSE,"Data";"smq8",#N/A,FALSE,"Data";"smq9",#N/A,FALSE,"Data"}</definedName>
    <definedName name="gfd" hidden="1">{"mt1",#N/A,FALSE,"Debt";"mt2",#N/A,FALSE,"Debt";"mt3",#N/A,FALSE,"Debt";"mt4",#N/A,FALSE,"Debt";"mt5",#N/A,FALSE,"Debt";"mt6",#N/A,FALSE,"Debt";"mt7",#N/A,FALSE,"Debt"}</definedName>
    <definedName name="gg" hidden="1">{"TBILLS_ALL",#N/A,FALSE,"FITB_all"}</definedName>
    <definedName name="ggg" hidden="1">{"Riqfin97",#N/A,FALSE,"Tran";"Riqfinpro",#N/A,FALSE,"Tran"}</definedName>
    <definedName name="ggggg" localSheetId="0" hidden="1">'[20]J(Priv.Cap)'!#REF!</definedName>
    <definedName name="ggggg" hidden="1">'[20]J(Priv.Cap)'!#REF!</definedName>
    <definedName name="ghjf" hidden="1">{#N/A,#N/A,FALSE,"CB";#N/A,#N/A,FALSE,"CMB";#N/A,#N/A,FALSE,"NBFI"}</definedName>
    <definedName name="giui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Grace_NC" localSheetId="0">'[18]NPV_base'!#REF!</definedName>
    <definedName name="Grace_NC">'[18]NPV_base'!#REF!</definedName>
    <definedName name="gy" hidden="1">{"macro",#N/A,FALSE,"Macro";"smq2",#N/A,FALSE,"Data";"smq3",#N/A,FALSE,"Data";"smq4",#N/A,FALSE,"Data";"smq5",#N/A,FALSE,"Data";"smq6",#N/A,FALSE,"Data";"smq7",#N/A,FALSE,"Data";"smq8",#N/A,FALSE,"Data";"smq9",#N/A,FALSE,"Data"}</definedName>
    <definedName name="hhh" localSheetId="0" hidden="1">'[21]J(Priv.Cap)'!#REF!</definedName>
    <definedName name="hhh" hidden="1">'[21]J(Priv.Cap)'!#REF!</definedName>
    <definedName name="hjkl" hidden="1">{"Tab1",#N/A,FALSE,"P";"Tab2",#N/A,FALSE,"P"}</definedName>
    <definedName name="ii" hidden="1">{"Tab1",#N/A,FALSE,"P";"Tab2",#N/A,FALSE,"P"}</definedName>
    <definedName name="ijh" hidden="1">{"mt1",#N/A,FALSE,"Debt";"mt2",#N/A,FALSE,"Debt";"mt3",#N/A,FALSE,"Debt";"mt4",#N/A,FALSE,"Debt";"mt5",#N/A,FALSE,"Debt";"mt6",#N/A,FALSE,"Debt";"mt7",#N/A,FALSE,"Debt"}</definedName>
    <definedName name="imf" hidden="1">{"Main Economic Indicators",#N/A,FALSE,"C"}</definedName>
    <definedName name="imports2" hidden="1">{"partial screen",#N/A,FALSE,"State_Gov't"}</definedName>
    <definedName name="inflation" localSheetId="0" hidden="1">'[22]TAB34'!#REF!</definedName>
    <definedName name="inflation" hidden="1">'[22]TAB34'!#REF!</definedName>
    <definedName name="input_in" hidden="1">{"TRADE_COMP",#N/A,FALSE,"TAB23APP";"BOP",#N/A,FALSE,"TAB6";"DOT",#N/A,FALSE,"TAB24APP";"EXTDEBT",#N/A,FALSE,"TAB25APP"}</definedName>
    <definedName name="Interest_NC" localSheetId="0">'[18]NPV_base'!#REF!</definedName>
    <definedName name="Interest_NC">'[18]NPV_base'!#REF!</definedName>
    <definedName name="InterestRate" localSheetId="0">#REF!</definedName>
    <definedName name="InterestRate">#REF!</definedName>
    <definedName name="iop" hidden="1">{"Riqfin97",#N/A,FALSE,"Tran";"Riqfinpro",#N/A,FALSE,"Tran"}</definedName>
    <definedName name="ivh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" hidden="1">{"Main Economic Indicators",#N/A,FALSE,"C"}</definedName>
    <definedName name="jj" hidden="1">{"Riqfin97",#N/A,FALSE,"Tran";"Riqfinpro",#N/A,FALSE,"Tran"}</definedName>
    <definedName name="jjj" localSheetId="0" hidden="1">'[23]M'!#REF!</definedName>
    <definedName name="jjj" hidden="1">'[23]M'!#REF!</definedName>
    <definedName name="jjjjjj" localSheetId="0" hidden="1">'[20]J(Priv.Cap)'!#REF!</definedName>
    <definedName name="jjjjjj" hidden="1">'[20]J(Priv.Cap)'!#REF!</definedName>
    <definedName name="jkbjkb" hidden="1">{"DEPOSITS",#N/A,FALSE,"COMML_MON";"LOANS",#N/A,FALSE,"COMML_MON"}</definedName>
    <definedName name="jkl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kk" hidden="1">{"Tab1",#N/A,FALSE,"P";"Tab2",#N/A,FALSE,"P"}</definedName>
    <definedName name="kkk" hidden="1">{"Tab1",#N/A,FALSE,"P";"Tab2",#N/A,FALSE,"P"}</definedName>
    <definedName name="kkkk" localSheetId="0" hidden="1">'[24]M'!#REF!</definedName>
    <definedName name="kkkk" hidden="1">'[24]M'!#REF!</definedName>
    <definedName name="kl" hidden="1">{"mt1",#N/A,FALSE,"Debt";"mt2",#N/A,FALSE,"Debt";"mt3",#N/A,FALSE,"Debt";"mt4",#N/A,FALSE,"Debt";"mt5",#N/A,FALSE,"Debt";"mt6",#N/A,FALSE,"Debt";"mt7",#N/A,FALSE,"Debt"}</definedName>
    <definedName name="kljlkh" hidden="1">{"TRADE_COMP",#N/A,FALSE,"TAB23APP";"BOP",#N/A,FALSE,"TAB6";"DOT",#N/A,FALSE,"TAB24APP";"EXTDEBT",#N/A,FALSE,"TAB25APP"}</definedName>
    <definedName name="ku" hidden="1">{"macro",#N/A,FALSE,"Macro";"smq2",#N/A,FALSE,"Data";"smq3",#N/A,FALSE,"Data";"smq4",#N/A,FALSE,"Data";"smq5",#N/A,FALSE,"Data";"smq6",#N/A,FALSE,"Data";"smq7",#N/A,FALSE,"Data";"smq8",#N/A,FALSE,"Data";"smq9",#N/A,FALSE,"Data"}</definedName>
    <definedName name="lkf" hidden="1">{"Main Economic Indicators",#N/A,FALSE,"C"}</definedName>
    <definedName name="ll" hidden="1">{"Tab1",#N/A,FALSE,"P";"Tab2",#N/A,FALSE,"P"}</definedName>
    <definedName name="lll" hidden="1">{"Riqfin97",#N/A,FALSE,"Tran";"Riqfinpro",#N/A,FALSE,"Tran"}</definedName>
    <definedName name="llll" localSheetId="0" hidden="1">'[23]M'!#REF!</definedName>
    <definedName name="llll" hidden="1">'[23]M'!#REF!</definedName>
    <definedName name="m" hidden="1">{"ca",#N/A,FALSE,"Detailed BOP";"ka",#N/A,FALSE,"Detailed BOP";"btl",#N/A,FALSE,"Detailed BOP";#N/A,#N/A,FALSE,"Debt  Stock TBL";"imfprint",#N/A,FALSE,"IMF";"imfdebtservice",#N/A,FALSE,"IMF";"tradeprint",#N/A,FALSE,"Trade"}</definedName>
    <definedName name="MACRO" localSheetId="0">#REF!</definedName>
    <definedName name="MACRO">#REF!</definedName>
    <definedName name="Maturity_NC" localSheetId="0">'[18]NPV_base'!#REF!</definedName>
    <definedName name="Maturity_NC">'[18]NPV_base'!#REF!</definedName>
    <definedName name="MIDDLE" localSheetId="0">#REF!</definedName>
    <definedName name="MIDDLE">#REF!</definedName>
    <definedName name="mko" hidden="1">{"Main Economic Indicators",#N/A,FALSE,"C"}</definedName>
    <definedName name="ml" hidden="1">{"macro",#N/A,FALSE,"Macro";"smq2",#N/A,FALSE,"Data";"smq3",#N/A,FALSE,"Data";"smq4",#N/A,FALSE,"Data";"smq5",#N/A,FALSE,"Data";"smq6",#N/A,FALSE,"Data";"smq7",#N/A,FALSE,"Data";"smq8",#N/A,FALSE,"Data";"smq9",#N/A,FALSE,"Data"}</definedName>
    <definedName name="mmm" hidden="1">{"Riqfin97",#N/A,FALSE,"Tran";"Riqfinpro",#N/A,FALSE,"Tran"}</definedName>
    <definedName name="mmmm" hidden="1">{"Tab1",#N/A,FALSE,"P";"Tab2",#N/A,FALSE,"P"}</definedName>
    <definedName name="mmmmmmm" hidden="1">{"Riqfin97",#N/A,FALSE,"Tran";"Riqfinpro",#N/A,FALSE,"Tran"}</definedName>
    <definedName name="mnbv" hidden="1">{"TRADE_COMP",#N/A,FALSE,"TAB23APP";"BOP",#N/A,FALSE,"TAB6";"DOT",#N/A,FALSE,"TAB24APP";"EXTDEBT",#N/A,FALSE,"TAB25APP"}</definedName>
    <definedName name="n" hidden="1">{"Main Economic Indicators",#N/A,FALSE,"C"}</definedName>
    <definedName name="NAMES" localSheetId="0">'[16]2'!#REF!</definedName>
    <definedName name="NAMES">'[17]BoP 5'!#REF!</definedName>
    <definedName name="Net" localSheetId="0">#REF!</definedName>
    <definedName name="Net">#REF!</definedName>
    <definedName name="new" hidden="1">{"TBILLS_ALL",#N/A,FALSE,"FITB_all"}</definedName>
    <definedName name="newnew" hidden="1">{"TBILLS_ALL",#N/A,FALSE,"FITB_all"}</definedName>
    <definedName name="nn" hidden="1">{"Riqfin97",#N/A,FALSE,"Tran";"Riqfinpro",#N/A,FALSE,"Tran"}</definedName>
    <definedName name="nnn" hidden="1">{"Tab1",#N/A,FALSE,"P";"Tab2",#N/A,FALSE,"P"}</definedName>
    <definedName name="Notes" localSheetId="0">#REF!</definedName>
    <definedName name="Notes">#REF!</definedName>
    <definedName name="okm" hidden="1">{"macro",#N/A,FALSE,"Macro";"smq2",#N/A,FALSE,"Data";"smq3",#N/A,FALSE,"Data";"smq4",#N/A,FALSE,"Data";"smq5",#N/A,FALSE,"Data";"smq6",#N/A,FALSE,"Data";"smq7",#N/A,FALSE,"Data";"smq8",#N/A,FALSE,"Data";"smq9",#N/A,FALSE,"Data"}</definedName>
    <definedName name="oo" hidden="1">{"Riqfin97",#N/A,FALSE,"Tran";"Riqfinpro",#N/A,FALSE,"Tran"}</definedName>
    <definedName name="ooo" hidden="1">{"Tab1",#N/A,FALSE,"P";"Tab2",#N/A,FALSE,"P"}</definedName>
    <definedName name="p" hidden="1">{"Riqfin97",#N/A,FALSE,"Tran";"Riqfinpro",#N/A,FALSE,"Tran"}</definedName>
    <definedName name="po" hidden="1">{"Tab1",#N/A,FALSE,"P";"Tab2",#N/A,FALSE,"P"}</definedName>
    <definedName name="pp" hidden="1">{"Riqfin97",#N/A,FALSE,"Tran";"Riqfinpro",#N/A,FALSE,"Tran"}</definedName>
    <definedName name="ppp" hidden="1">{"Riqfin97",#N/A,FALSE,"Tran";"Riqfinpro",#N/A,FALSE,"Tran"}</definedName>
    <definedName name="Print_Area_MI" localSheetId="0">'[16]2'!#REF!</definedName>
    <definedName name="Print_Area_MI">'[17]BoP 5'!#REF!</definedName>
    <definedName name="_xlnm.Print_Titles" localSheetId="0">'BPM6'!$3:$3</definedName>
    <definedName name="Prog_2001_Nov_draft" hidden="1">{"CBA",#N/A,FALSE,"TAB4";"MS",#N/A,FALSE,"TAB5";"BANKLOANS",#N/A,FALSE,"TAB21APP ";"INTEREST",#N/A,FALSE,"TAB22APP"}</definedName>
    <definedName name="qq" localSheetId="0" hidden="1">'[21]J(Priv.Cap)'!#REF!</definedName>
    <definedName name="qq" hidden="1">'[21]J(Priv.Cap)'!#REF!</definedName>
    <definedName name="qwe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qwer" hidden="1">{"Tab1",#N/A,FALSE,"P";"Tab2",#N/A,FALSE,"P"}</definedName>
    <definedName name="Range_Country" localSheetId="0">#REF!</definedName>
    <definedName name="Range_Country">#REF!</definedName>
    <definedName name="Range_DownloadAnnual">'[25]Control'!$C$4</definedName>
    <definedName name="Range_DownloadDateTime" localSheetId="0">#REF!</definedName>
    <definedName name="Range_DownloadDateTime">#REF!</definedName>
    <definedName name="Range_DownloadMonth">'[25]Control'!$C$2</definedName>
    <definedName name="Range_DownloadQuarter">'[25]Control'!$C$3</definedName>
    <definedName name="Range_ReportFormName" localSheetId="0">#REF!</definedName>
    <definedName name="Range_ReportFormName">#REF!</definedName>
    <definedName name="rAT_Elvetia_tr1_2011">'[26]AT tr1'!$C$4</definedName>
    <definedName name="rAT_Elvetia_tr2_2011">'[26]AT tr2'!$C$4</definedName>
    <definedName name="rAT_tr1_2011">'[26]AT tr1'!$C$3</definedName>
    <definedName name="rAT_tr2_2011">'[26]AT tr2'!$C$3</definedName>
    <definedName name="rr" hidden="1">{"Riqfin97",#N/A,FALSE,"Tran";"Riqfinpro",#N/A,FALSE,"Tran"}</definedName>
    <definedName name="rrr" hidden="1">{"Riqfin97",#N/A,FALSE,"Tran";"Riqfinpro",#N/A,FALSE,"Tran"}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r" hidden="1">{"Main Economic Indicators",#N/A,FALSE,"C"}</definedName>
    <definedName name="rtre" hidden="1">{"Main Economic Indicators",#N/A,FALSE,"C"}</definedName>
    <definedName name="Rwvu.Print." hidden="1">#N/A</definedName>
    <definedName name="ry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ryy" hidden="1">{"TBILLS_ALL",#N/A,FALSE,"FITB_all"}</definedName>
    <definedName name="s" localSheetId="0" hidden="1">#REF!</definedName>
    <definedName name="s" hidden="1">#REF!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{"Riqfin97",#N/A,FALSE,"Tran";"Riqfinpro",#N/A,FALSE,"Tran"}</definedName>
    <definedName name="sdhighaoidfj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dlifjwerf" hidden="1">{"macro",#N/A,FALSE,"Macro";"smq2",#N/A,FALSE,"Data";"smq3",#N/A,FALSE,"Data";"smq4",#N/A,FALSE,"Data";"smq5",#N/A,FALSE,"Data";"smq6",#N/A,FALSE,"Data";"smq7",#N/A,FALSE,"Data";"smq8",#N/A,FALSE,"Data";"smq9",#N/A,FALSE,"Data"}</definedName>
    <definedName name="sencount" hidden="1">2</definedName>
    <definedName name="sfcbn" hidden="1">{"Tab1",#N/A,FALSE,"P";"Tab2",#N/A,FALSE,"P"}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TOP" localSheetId="0">#REF!</definedName>
    <definedName name="STOP">#REF!</definedName>
    <definedName name="Table1" localSheetId="0">#REF!</definedName>
    <definedName name="Table1">#REF!</definedName>
    <definedName name="Table2" localSheetId="0">#REF!</definedName>
    <definedName name="Table2">#REF!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10" hidden="1">{"TBILLS_ALL",#N/A,FALSE,"FITB_all"}</definedName>
    <definedName name="test11" hidden="1">{"WEO",#N/A,FALSE,"T"}</definedName>
    <definedName name="test12" hidden="1">{"partial screen",#N/A,FALSE,"State_Gov't"}</definedName>
    <definedName name="test2" hidden="1">{"TRADE_COMP",#N/A,FALSE,"TAB23APP";"BOP",#N/A,FALSE,"TAB6";"DOT",#N/A,FALSE,"TAB24APP";"EXTDEBT",#N/A,FALSE,"TAB25APP"}</definedName>
    <definedName name="test3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test4" hidden="1">{"BOP_TAB",#N/A,FALSE,"N";"MIDTERM_TAB",#N/A,FALSE,"O"}</definedName>
    <definedName name="test5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test6" hidden="1">{"BOP_TAB",#N/A,FALSE,"N";"MIDTERM_TAB",#N/A,FALSE,"O";"FUND_CRED",#N/A,FALSE,"P";"DEBT_TAB1",#N/A,FALSE,"Q";"DEBT_TAB2",#N/A,FALSE,"Q";"FORFIN_TAB1",#N/A,FALSE,"R";"FORFIN_TAB2",#N/A,FALSE,"R";"BOP_ANALY",#N/A,FALSE,"U"}</definedName>
    <definedName name="test7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test8" hidden="1">{"MONA",#N/A,FALSE,"S"}</definedName>
    <definedName name="test9" hidden="1">{"partial screen",#N/A,FALSE,"State_Gov't"}</definedName>
    <definedName name="ts" hidden="1">{"CBA",#N/A,FALSE,"TAB4";"MS",#N/A,FALSE,"TAB5";"BANKLOANS",#N/A,FALSE,"TAB21APP ";"INTEREST",#N/A,FALSE,"TAB22APP"}</definedName>
    <definedName name="tt" hidden="1">{"Tab1",#N/A,FALSE,"P";"Tab2",#N/A,FALSE,"P"}</definedName>
    <definedName name="ttt" hidden="1">{"Tab1",#N/A,FALSE,"P";"Tab2",#N/A,FALSE,"P"}</definedName>
    <definedName name="ttttt" localSheetId="0" hidden="1">'[23]M'!#REF!</definedName>
    <definedName name="ttttt" hidden="1">'[23]M'!#REF!</definedName>
    <definedName name="tyui" hidden="1">{"Tab1",#N/A,FALSE,"P";"Tab2",#N/A,FALSE,"P"}</definedName>
    <definedName name="uio" hidden="1">{"TRADE_COMP",#N/A,FALSE,"TAB23APP";"BOP",#N/A,FALSE,"TAB6";"DOT",#N/A,FALSE,"TAB24APP";"EXTDEBT",#N/A,FALSE,"TAB25APP"}</definedName>
    <definedName name="uiop" hidden="1">{"mt1",#N/A,FALSE,"Debt";"mt2",#N/A,FALSE,"Debt";"mt3",#N/A,FALSE,"Debt";"mt4",#N/A,FALSE,"Debt";"mt5",#N/A,FALSE,"Debt";"mt6",#N/A,FALSE,"Debt";"mt7",#N/A,FALSE,"Debt"}</definedName>
    <definedName name="uop" hidden="1">{"Main Economic Indicators",#N/A,FALSE,"C"}</definedName>
    <definedName name="uu" hidden="1">{"Riqfin97",#N/A,FALSE,"Tran";"Riqfinpro",#N/A,FALSE,"Tran"}</definedName>
    <definedName name="uuu" hidden="1">{"Riqfin97",#N/A,FALSE,"Tran";"Riqfinpro",#N/A,FALSE,"Tran"}</definedName>
    <definedName name="uylujlhjljhl" hidden="1">{"partial screen",#N/A,FALSE,"State_Gov't"}</definedName>
    <definedName name="vbn" hidden="1">{"macro",#N/A,FALSE,"Macro";"smq2",#N/A,FALSE,"Data";"smq3",#N/A,FALSE,"Data";"smq4",#N/A,FALSE,"Data";"smq5",#N/A,FALSE,"Data";"smq6",#N/A,FALSE,"Data";"smq7",#N/A,FALSE,"Data";"smq8",#N/A,FALSE,"Data";"smq9",#N/A,FALSE,"Data"}</definedName>
    <definedName name="vv" hidden="1">{"Tab1",#N/A,FALSE,"P";"Tab2",#N/A,FALSE,"P"}</definedName>
    <definedName name="vvv" hidden="1">{"Tab1",#N/A,FALSE,"P";"Tab2",#N/A,FALSE,"P"}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atever" hidden="1">{"TRADE_COMP",#N/A,FALSE,"TAB23APP";"BOP",#N/A,FALSE,"TAB6";"DOT",#N/A,FALSE,"TAB24APP";"EXTDEBT",#N/A,FALSE,"TAB25APP"}</definedName>
    <definedName name="wr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97REDBOP." hidden="1">{"TRADE_COMP",#N/A,FALSE,"TAB23APP";"BOP",#N/A,FALSE,"TAB6";"DOT",#N/A,FALSE,"TAB24APP";"EXTDEBT",#N/A,FALSE,"TAB25APP"}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OP_MIDTERM." hidden="1">{"BOP_TAB",#N/A,FALSE,"N";"MIDTERM_TAB",#N/A,FALSE,"O"}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term." hidden="1">{"mt1",#N/A,FALSE,"Debt";"mt2",#N/A,FALSE,"Debt";"mt3",#N/A,FALSE,"Debt";"mt4",#N/A,FALSE,"Debt";"mt5",#N/A,FALSE,"Debt";"mt6",#N/A,FALSE,"Debt";"mt7",#N/A,FALSE,"Debt"}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RED97MON." hidden="1">{"CBA",#N/A,FALSE,"TAB4";"MS",#N/A,FALSE,"TAB5";"BANKLOANS",#N/A,FALSE,"TAB21APP ";"INTEREST",#N/A,FALSE,"TAB22APP"}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BILLSALL." hidden="1">{"TBILLS_ALL",#N/A,FALSE,"FITB_all"}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localSheetId="0" hidden="1">'[23]M'!#REF!</definedName>
    <definedName name="ww" hidden="1">'[23]M'!#REF!</definedName>
    <definedName name="www" hidden="1">{"Riqfin97",#N/A,FALSE,"Tran";"Riqfinpro",#N/A,FALSE,"Tran"}</definedName>
    <definedName name="x" hidden="1">{"Riqfin97",#N/A,FALSE,"Tran";"Riqfinpro",#N/A,FALSE,"Tran"}</definedName>
    <definedName name="XGS" localSheetId="0">#REF!</definedName>
    <definedName name="XGS">#REF!</definedName>
    <definedName name="xx" hidden="1">{"Riqfin97",#N/A,FALSE,"Tran";"Riqfinpro",#N/A,FALSE,"Tran"}</definedName>
    <definedName name="xxx" hidden="1">{"Riqfin97",#N/A,FALSE,"Tran";"Riqfinpro",#N/A,FALSE,"Tran"}</definedName>
    <definedName name="xxxx" hidden="1">{"Riqfin97",#N/A,FALSE,"Tran";"Riqfinpro",#N/A,FALSE,"Tran"}</definedName>
    <definedName name="xxxx1" hidden="1">{"partial screen",#N/A,FALSE,"State_Gov't"}</definedName>
    <definedName name="Year" localSheetId="0">#REF!</definedName>
    <definedName name="Year">#REF!</definedName>
    <definedName name="yoo" hidden="1">{"Main Economic Indicators",#N/A,FALSE,"C"}</definedName>
    <definedName name="ytd" hidden="1">{"ca",#N/A,FALSE,"Detailed BOP";"ka",#N/A,FALSE,"Detailed BOP";"btl",#N/A,FALSE,"Detailed BOP";#N/A,#N/A,FALSE,"Debt  Stock TBL";"imfprint",#N/A,FALSE,"IMF";"imfdebtservice",#N/A,FALSE,"IMF";"tradeprint",#N/A,FALSE,"Trade"}</definedName>
    <definedName name="yui" hidden="1">{"mt1",#N/A,FALSE,"Debt";"mt2",#N/A,FALSE,"Debt";"mt3",#N/A,FALSE,"Debt";"mt4",#N/A,FALSE,"Debt";"mt5",#N/A,FALSE,"Debt";"mt6",#N/A,FALSE,"Debt";"mt7",#N/A,FALSE,"Debt"}</definedName>
    <definedName name="yy" hidden="1">{"Tab1",#N/A,FALSE,"P";"Tab2",#N/A,FALSE,"P"}</definedName>
    <definedName name="yyy" hidden="1">{"Tab1",#N/A,FALSE,"P";"Tab2",#N/A,FALSE,"P"}</definedName>
    <definedName name="yyy1" hidden="1">{"DEPOSITS",#N/A,FALSE,"COMML_MON";"LOANS",#N/A,FALSE,"COMML_MON"}</definedName>
    <definedName name="yyyy" hidden="1">{"Riqfin97",#N/A,FALSE,"Tran";"Riqfinpro",#N/A,FALSE,"Tran"}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248BE2BA_E445_11D3_BFE0_00003960F508_.wvu.Cols" localSheetId="0" hidden="1">'[27]Finprog'!$D:$AJ,'[27]Finprog'!#REF!</definedName>
    <definedName name="Z_248BE2BA_E445_11D3_BFE0_00003960F508_.wvu.Cols" hidden="1">'[27]Finprog'!$D:$AJ,'[27]Finprog'!#REF!</definedName>
    <definedName name="Z_695446A2_A8C9_11D3_8A18_0004AC53A12A_.wvu.Rows" hidden="1">'[27]Cashflow'!$32:$33,'[27]Cashflow'!$38:$38</definedName>
    <definedName name="Z_95224721_0485_11D4_BFD1_00508B5F4DA4_.wvu.Cols" localSheetId="0" hidden="1">#REF!</definedName>
    <definedName name="Z_95224721_0485_11D4_BFD1_00508B5F4DA4_.wvu.Cols" hidden="1">#REF!</definedName>
    <definedName name="zkouska" localSheetId="0" hidden="1">#REF!</definedName>
    <definedName name="zkouska" hidden="1">#REF!</definedName>
    <definedName name="zxdf" hidden="1">{#N/A,#N/A,FALSE,"DOC";"TB_28",#N/A,FALSE,"FITB_28";"TB_91",#N/A,FALSE,"FITB_91";"TB_182",#N/A,FALSE,"FITB_182";"TB_273",#N/A,FALSE,"FITB_273";"TB_364",#N/A,FALSE,"FITB_364 ";"SUMMARY",#N/A,FALSE,"Summary"}</definedName>
    <definedName name="zz" hidden="1">{"Tab1",#N/A,FALSE,"P";"Tab2",#N/A,FALSE,"P"}</definedName>
    <definedName name="zzz" hidden="1">{"TBILLS_ALL",#N/A,FALSE,"FITB_all"}</definedName>
    <definedName name="zzz1" hidden="1">{"TBILLS_ALL",#N/A,FALSE,"FITB_all"}</definedName>
  </definedNames>
  <calcPr fullCalcOnLoad="1"/>
</workbook>
</file>

<file path=xl/sharedStrings.xml><?xml version="1.0" encoding="utf-8"?>
<sst xmlns="http://schemas.openxmlformats.org/spreadsheetml/2006/main" count="440" uniqueCount="188">
  <si>
    <t>2012</t>
  </si>
  <si>
    <t>2013</t>
  </si>
  <si>
    <t>Счет текущих операций</t>
  </si>
  <si>
    <t xml:space="preserve">  Кредит</t>
  </si>
  <si>
    <t xml:space="preserve">  Дебет</t>
  </si>
  <si>
    <t xml:space="preserve">  Товары и услуги</t>
  </si>
  <si>
    <t xml:space="preserve">    Кредит</t>
  </si>
  <si>
    <t xml:space="preserve">    Дебет</t>
  </si>
  <si>
    <t xml:space="preserve">    Товары</t>
  </si>
  <si>
    <t xml:space="preserve">      Кредит</t>
  </si>
  <si>
    <t xml:space="preserve">      Дебет</t>
  </si>
  <si>
    <t xml:space="preserve">      Экспорт/импорт товаров по методологии платежного баланса</t>
  </si>
  <si>
    <t xml:space="preserve">        Кредит</t>
  </si>
  <si>
    <t xml:space="preserve">        Дебет</t>
  </si>
  <si>
    <t xml:space="preserve">        В т.ч.: Реэкспорт (кредит)</t>
  </si>
  <si>
    <t xml:space="preserve">      Чистый экспорт товаров в рамках перепродажи товаров за границей (кредит)</t>
  </si>
  <si>
    <t xml:space="preserve">        Товары, приобретенные в рамках перепродажи товаров за границей (отрицательный кредит)</t>
  </si>
  <si>
    <t xml:space="preserve">        Товары, проданные в рамках перепродажи товаров за границей (кредит)</t>
  </si>
  <si>
    <t xml:space="preserve">      Немонетарное золото</t>
  </si>
  <si>
    <t xml:space="preserve">    Услуги</t>
  </si>
  <si>
    <t xml:space="preserve">      Услуги по обработке материальных ресурсов, принадлежащих другим сторонам</t>
  </si>
  <si>
    <t xml:space="preserve">        Товары для переработки в стране, представляющей отчетность — Товары, возвращенные после переработки (К), Товары, полученные для переработки (Д)</t>
  </si>
  <si>
    <t xml:space="preserve">          Кредит</t>
  </si>
  <si>
    <t xml:space="preserve">          Дебет</t>
  </si>
  <si>
    <t xml:space="preserve">        Товары для переработки за границей,— Товары, направленные на переработку (К),Товары, возвращенные после переработки (Д)</t>
  </si>
  <si>
    <t xml:space="preserve">      Услуги по ремонту и техническому обслуживанию, не отнесенные к другим категориям</t>
  </si>
  <si>
    <t xml:space="preserve">      Транспортные услуги</t>
  </si>
  <si>
    <t xml:space="preserve">        Пассажирский</t>
  </si>
  <si>
    <t xml:space="preserve">        Грузовой</t>
  </si>
  <si>
    <t xml:space="preserve">        Прочий</t>
  </si>
  <si>
    <t xml:space="preserve">        Морской транспорт</t>
  </si>
  <si>
    <t xml:space="preserve">          Пассажирский</t>
  </si>
  <si>
    <t xml:space="preserve">            Кредит</t>
  </si>
  <si>
    <t xml:space="preserve">            Дебет</t>
  </si>
  <si>
    <t xml:space="preserve">          Грузовой</t>
  </si>
  <si>
    <t xml:space="preserve">          Прочий</t>
  </si>
  <si>
    <t xml:space="preserve">        Воздушный транспорт</t>
  </si>
  <si>
    <t xml:space="preserve">        Прочие виды транспорта</t>
  </si>
  <si>
    <t xml:space="preserve">      Почтовые услуги и услуги курьерской связи</t>
  </si>
  <si>
    <t xml:space="preserve">      Поездки</t>
  </si>
  <si>
    <t xml:space="preserve">        Деловые</t>
  </si>
  <si>
    <t xml:space="preserve">          Приобретение товаров и услуг приграничными, сезонными и другими прибывающими на короткий срок работниками</t>
  </si>
  <si>
    <t xml:space="preserve">          Прочие</t>
  </si>
  <si>
    <t xml:space="preserve">        Личные</t>
  </si>
  <si>
    <t xml:space="preserve">          В связи с состоянием здоровья</t>
  </si>
  <si>
    <t xml:space="preserve">          В целях получения образования</t>
  </si>
  <si>
    <t xml:space="preserve">      Строительство</t>
  </si>
  <si>
    <t xml:space="preserve">        Строительство за границей</t>
  </si>
  <si>
    <t xml:space="preserve">        Строительство в стране, представляющей отчетность</t>
  </si>
  <si>
    <t xml:space="preserve">      Услуги в области страхования и пенсионного обеспечения</t>
  </si>
  <si>
    <t xml:space="preserve">        Прямое страхование</t>
  </si>
  <si>
    <t xml:space="preserve">        Перестрахование</t>
  </si>
  <si>
    <t xml:space="preserve">        Вспомогательные страховые услуги</t>
  </si>
  <si>
    <t xml:space="preserve">      Финансовые услуги</t>
  </si>
  <si>
    <t xml:space="preserve">        Услуги, за которые взимается плата в явной форме, и прочие финансовые услуги</t>
  </si>
  <si>
    <t xml:space="preserve">        Услуги по финансовому посредничеству, измеряемые косвенным образом (УФПИК)</t>
  </si>
  <si>
    <t xml:space="preserve">      Плата за пользование интеллектуальной собственностью, не отнесенная к другим категориям</t>
  </si>
  <si>
    <t xml:space="preserve">      Телекоммуникационные, компьютерные и информационные услуги</t>
  </si>
  <si>
    <t xml:space="preserve">        Телекоммуникационные услуги</t>
  </si>
  <si>
    <t xml:space="preserve">        Компьютерные услуги</t>
  </si>
  <si>
    <t xml:space="preserve">        Информационные услуги</t>
  </si>
  <si>
    <t xml:space="preserve">      Прочие деловые услуги</t>
  </si>
  <si>
    <t xml:space="preserve">        Услуги в области научно-исследовательских и опытно-конструкторских работ</t>
  </si>
  <si>
    <t xml:space="preserve">        Профессиональные услуги и консультационные услуги в области управления</t>
  </si>
  <si>
    <t xml:space="preserve">        Технические, связанные с торговлей и прочие деловые услуги</t>
  </si>
  <si>
    <t xml:space="preserve">      Услуги частным лицам и услуги в сфере культуры и отдыха</t>
  </si>
  <si>
    <t xml:space="preserve">        Аудиовизуальные и связанные с ними услуги</t>
  </si>
  <si>
    <t xml:space="preserve">      Государственные товары и услуги, не отнесенные к другим категориям</t>
  </si>
  <si>
    <t xml:space="preserve">    Первичные доходы</t>
  </si>
  <si>
    <t xml:space="preserve">      Оплата труда</t>
  </si>
  <si>
    <t xml:space="preserve">      Инвестиционные доходы</t>
  </si>
  <si>
    <t xml:space="preserve">        Прямые инвестиции</t>
  </si>
  <si>
    <t xml:space="preserve">          Доходы от инструментов участия в капитале и паев/акций инвестиционных фондов</t>
  </si>
  <si>
    <t xml:space="preserve">            Дивиденды и изъятия из доходов  квазикорпораций</t>
  </si>
  <si>
    <t xml:space="preserve">              Кредит</t>
  </si>
  <si>
    <t xml:space="preserve">              Дебет</t>
  </si>
  <si>
    <t xml:space="preserve">              Инвестиции прямого инвестора в предприятия прямого инвестирования</t>
  </si>
  <si>
    <t xml:space="preserve">                Кредит</t>
  </si>
  <si>
    <t xml:space="preserve">                Дебет</t>
  </si>
  <si>
    <t xml:space="preserve">          Реинвестированные доходы</t>
  </si>
  <si>
    <t xml:space="preserve">          Проценты </t>
  </si>
  <si>
    <t xml:space="preserve">            Инвестиции прямого инвестора в предприятия прямого инвестирования</t>
  </si>
  <si>
    <t xml:space="preserve">            Для справки: проценты до оплаты УФПИК</t>
  </si>
  <si>
    <t xml:space="preserve">        Портфельные инвестиции</t>
  </si>
  <si>
    <t xml:space="preserve">          Инвестиционные доходы от инструментов участия в капитале и паев/акций инвестиционных фондов</t>
  </si>
  <si>
    <t xml:space="preserve">            Дивиденды по инструментам участия в капитале, за исключением паев/акций инвестиционных фондов</t>
  </si>
  <si>
    <t xml:space="preserve">        Прочие инвестиции</t>
  </si>
  <si>
    <t xml:space="preserve">          Проценты  </t>
  </si>
  <si>
    <t xml:space="preserve">        Резервные активы (Кредит)</t>
  </si>
  <si>
    <t xml:space="preserve">          Проценты  (Кредит)</t>
  </si>
  <si>
    <t xml:space="preserve">      Прочие первичные доходы</t>
  </si>
  <si>
    <t xml:space="preserve">        Налоги на производство и импорт  </t>
  </si>
  <si>
    <t xml:space="preserve">        Рента</t>
  </si>
  <si>
    <t xml:space="preserve">    Вторичные доходы</t>
  </si>
  <si>
    <t xml:space="preserve">        Сектор государственного управления</t>
  </si>
  <si>
    <t xml:space="preserve">          Текущие налоги на доходы, имущество и т.д. (кредит)</t>
  </si>
  <si>
    <t xml:space="preserve">          Отчисления на социальные нужды (кредит)</t>
  </si>
  <si>
    <t xml:space="preserve">          Социальные пособия  (дебет)</t>
  </si>
  <si>
    <t xml:space="preserve">          Текущие операции в рамках международного сотрудничества </t>
  </si>
  <si>
    <t xml:space="preserve">          Различные текущие трансферты сектора государственного управления</t>
  </si>
  <si>
    <t xml:space="preserve">        Финансовые организации, нефинансовые предприятия, домашние хозяйства и НКОДХ</t>
  </si>
  <si>
    <t xml:space="preserve">          Личные трансферты (текущие трансферты между домашними хозяйствами-резидентами и домашними хозяйствами-нерезидентами)</t>
  </si>
  <si>
    <t xml:space="preserve">            В т.ч.: Денежные переводы работающих</t>
  </si>
  <si>
    <t xml:space="preserve">          Прочие текущие трансферты</t>
  </si>
  <si>
    <t xml:space="preserve">            Текущие налоги на доходы, имущество и т.д. (дебет)</t>
  </si>
  <si>
    <t xml:space="preserve">            Социальные пособия</t>
  </si>
  <si>
    <t xml:space="preserve">            Чистые страховые премии, кроме страхования жизни </t>
  </si>
  <si>
    <t xml:space="preserve">           Страховые возмещения, кроме страхования жизни</t>
  </si>
  <si>
    <t xml:space="preserve">          Текущие операции в рамках международного сотрудничества</t>
  </si>
  <si>
    <t xml:space="preserve">            Различные текущие трансферты</t>
  </si>
  <si>
    <t>Счет операций с капиталом</t>
  </si>
  <si>
    <t xml:space="preserve">  Валовое приобретение (Д) / выбытие (К) непроизведенных нефинансовых активов</t>
  </si>
  <si>
    <t xml:space="preserve">  Капитальные трансферты</t>
  </si>
  <si>
    <t xml:space="preserve">    Сектор государственного управления</t>
  </si>
  <si>
    <t xml:space="preserve">      Прочие капитальные трансферты</t>
  </si>
  <si>
    <t xml:space="preserve">    Финансовые организации, нефинансовые предприятия, домашние хозяйства и НКОДХ</t>
  </si>
  <si>
    <t>Чистое кредитование (+) / чистое заимствование (-) (сальдо по данным счета текущих операций и счета операций с капиталом)</t>
  </si>
  <si>
    <t xml:space="preserve">Чистое кредитование (+) / чистое заимствование (-) (по данным финансового счета) </t>
  </si>
  <si>
    <t xml:space="preserve">  Прямые инвестиции</t>
  </si>
  <si>
    <t xml:space="preserve">    Чистое приобретение финансовых активов</t>
  </si>
  <si>
    <t xml:space="preserve">      Инструменты участия в капитале и паи/акции инвестиционных фондов</t>
  </si>
  <si>
    <t xml:space="preserve">        Участие в капитале за исключением реинвестирования доходов</t>
  </si>
  <si>
    <t xml:space="preserve">          Инвестиции прямого инвестора в предприятия прямого инвестирования</t>
  </si>
  <si>
    <t xml:space="preserve">      Долговые инструменты</t>
  </si>
  <si>
    <t xml:space="preserve">        Инвестиции прямого инвестора в предприятия прямого инвестирования</t>
  </si>
  <si>
    <t xml:space="preserve">        Инвестиции предприятий прямого инвестирования в прямого инвестора (обратное инвестирование)</t>
  </si>
  <si>
    <t xml:space="preserve">    Чистое принятие обязательств</t>
  </si>
  <si>
    <t xml:space="preserve">         Инвестиции прямого инвестора в предприятия прямого инвестирования</t>
  </si>
  <si>
    <t xml:space="preserve">      Реинвестирование доходов</t>
  </si>
  <si>
    <t xml:space="preserve">  Портфельные инвестиции </t>
  </si>
  <si>
    <t xml:space="preserve">        Прочие сектора</t>
  </si>
  <si>
    <t xml:space="preserve">          Нефинансовые предприятия, домашние хозяйства и НКОДХ</t>
  </si>
  <si>
    <t xml:space="preserve">      Долговые ценные бумаги </t>
  </si>
  <si>
    <t xml:space="preserve">        Депозитные организации, за исключением центрального банка</t>
  </si>
  <si>
    <t xml:space="preserve">          Долгосрочные</t>
  </si>
  <si>
    <t xml:space="preserve">            Долгосрочные</t>
  </si>
  <si>
    <t xml:space="preserve">  Производные финансовые инструменты (кроме резервов) и опционы на акции для сотрудников </t>
  </si>
  <si>
    <t xml:space="preserve">    Депозитные организации, за исключением центрального банка</t>
  </si>
  <si>
    <t xml:space="preserve">      Депозитные организации, за исключением центрального банка</t>
  </si>
  <si>
    <t xml:space="preserve">  Прочие инвестиции </t>
  </si>
  <si>
    <t xml:space="preserve">    Наличная валюта и депозиты </t>
  </si>
  <si>
    <t xml:space="preserve">      Чистое приобретение финансовых активов</t>
  </si>
  <si>
    <t xml:space="preserve">          Краткосрочные</t>
  </si>
  <si>
    <t xml:space="preserve">            Краткосрочные</t>
  </si>
  <si>
    <t xml:space="preserve">      Чистое принятие обязательств</t>
  </si>
  <si>
    <t xml:space="preserve">    Ссуды и займы</t>
  </si>
  <si>
    <t xml:space="preserve">        Центральный банк</t>
  </si>
  <si>
    <t xml:space="preserve">          Ссуды и займы по операциям с МВФ (кроме резервов)</t>
  </si>
  <si>
    <t xml:space="preserve">          Прочие долгосрочные</t>
  </si>
  <si>
    <t xml:space="preserve">        Прочие финансовые организации</t>
  </si>
  <si>
    <t xml:space="preserve">    Торговые кредиты и авансы </t>
  </si>
  <si>
    <t xml:space="preserve">          Прочие финансовые организации</t>
  </si>
  <si>
    <t xml:space="preserve">    Прочая дебиторская/кредиторская задолженность</t>
  </si>
  <si>
    <t xml:space="preserve">  Резервные активы</t>
  </si>
  <si>
    <t xml:space="preserve">    Специальные права заимствования</t>
  </si>
  <si>
    <t xml:space="preserve">    Прочие резервные активы</t>
  </si>
  <si>
    <t xml:space="preserve">      Наличная валюта и депозиты</t>
  </si>
  <si>
    <t xml:space="preserve">        Требования к органам денежно-кредитного регулирования</t>
  </si>
  <si>
    <t xml:space="preserve">        Требования к прочим институциональным единицам</t>
  </si>
  <si>
    <t xml:space="preserve">      Ценные бумаги</t>
  </si>
  <si>
    <t xml:space="preserve">        Долговые ценные бумаги</t>
  </si>
  <si>
    <t xml:space="preserve">          Долгосрочные </t>
  </si>
  <si>
    <t>Чистые ошибки и пропуски</t>
  </si>
  <si>
    <t xml:space="preserve">Справочные статьи </t>
  </si>
  <si>
    <t>Исключительное финансирование</t>
  </si>
  <si>
    <t xml:space="preserve">  Вторичные доходы</t>
  </si>
  <si>
    <t xml:space="preserve">    Прочие межгосударственные гранты</t>
  </si>
  <si>
    <t xml:space="preserve">  Прочие инвестиции — обязательства</t>
  </si>
  <si>
    <t xml:space="preserve">    Прочие долговые инструменты</t>
  </si>
  <si>
    <t xml:space="preserve">      Сектор государственного управления</t>
  </si>
  <si>
    <t>Дополнительные статьи</t>
  </si>
  <si>
    <t xml:space="preserve">Просроченная задолженность, не включённая в исключительное финансирование </t>
  </si>
  <si>
    <t>Единица измерения: млн. долларов США</t>
  </si>
  <si>
    <t>Отчет: Платежный Баланс Республики Молдова (РПБ6)</t>
  </si>
  <si>
    <t xml:space="preserve"> </t>
  </si>
  <si>
    <t>Кв. I 2012</t>
  </si>
  <si>
    <t>Кв. II 2012</t>
  </si>
  <si>
    <t>Кв. III 2012</t>
  </si>
  <si>
    <t>Кв. IV 2012</t>
  </si>
  <si>
    <t>Кв. I 2013</t>
  </si>
  <si>
    <t>Кв. II 2013</t>
  </si>
  <si>
    <t>Кв. III 2013</t>
  </si>
  <si>
    <t>Кв. IV 2013</t>
  </si>
  <si>
    <t>Кв. I 2014</t>
  </si>
  <si>
    <t>Кв. II 2014</t>
  </si>
  <si>
    <t>Кв. III 2014</t>
  </si>
  <si>
    <t>Кв. IV 2014</t>
  </si>
  <si>
    <t>Кв. I 2015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</si>
</sst>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0.00"/>
    <numFmt numFmtId="165" formatCode="##,##0.0000"/>
    <numFmt numFmtId="166" formatCode="##,##0.000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#,##0;[Red]\(#,##0\)"/>
    <numFmt numFmtId="173" formatCode="#,##0.0"/>
    <numFmt numFmtId="174" formatCode="#,##0.000"/>
    <numFmt numFmtId="175" formatCode="#,##0.0000"/>
    <numFmt numFmtId="176" formatCode="0.000_)"/>
    <numFmt numFmtId="177" formatCode="_-* #,##0.00_-;\-* #,##0.00_-;_-* &quot;-&quot;??_-;_-@_-"/>
    <numFmt numFmtId="178" formatCode="#,##0.0;\-#,##0.0;&quot;--&quot;"/>
    <numFmt numFmtId="179" formatCode="#,##0\ &quot;лв&quot;;\-#,##0\ &quot;лв&quot;"/>
    <numFmt numFmtId="180" formatCode="#."/>
    <numFmt numFmtId="181" formatCode="_-* #,##0.00\ [$€-1]_-;\-* #,##0.00\ [$€-1]_-;_-* &quot;-&quot;??\ [$€-1]_-"/>
    <numFmt numFmtId="182" formatCode="_-* #,##0.00[$€-1]_-;\-* #,##0.00[$€-1]_-;_-* &quot;-&quot;??[$€-1]_-"/>
    <numFmt numFmtId="183" formatCode="General_)"/>
    <numFmt numFmtId="184" formatCode="_-* #,##0\ _F_t_-;\-* #,##0\ _F_t_-;_-* &quot;-&quot;\ _F_t_-;_-@_-"/>
    <numFmt numFmtId="185" formatCode="_-* #,##0.00\ _F_t_-;\-* #,##0.00\ _F_t_-;_-* &quot;-&quot;??\ _F_t_-;_-@_-"/>
    <numFmt numFmtId="186" formatCode="0.0"/>
    <numFmt numFmtId="187" formatCode="#,##0\ &quot;Kč&quot;;\-#,##0\ &quot;Kč&quot;"/>
    <numFmt numFmtId="188" formatCode="_-* #,##0.00\ &quot;Kč&quot;_-;\-* #,##0.00\ &quot;Kč&quot;_-;_-* &quot;-&quot;??\ &quot;Kč&quot;_-;_-@_-"/>
    <numFmt numFmtId="189" formatCode="_-* #,##0\ _F_-;\-* #,##0\ _F_-;_-* &quot;-&quot;\ _F_-;_-@_-"/>
    <numFmt numFmtId="190" formatCode="_-* #,##0.00\ _F_-;\-* #,##0.00\ _F_-;_-* &quot;-&quot;??\ _F_-;_-@_-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[&gt;=0.05]#,##0.0;[&lt;=-0.05]\-#,##0.0;?0.0"/>
    <numFmt numFmtId="194" formatCode="[&gt;=0.05]\(#,##0.0\);[&lt;=-0.05]\(\-#,##0.0\);\(\-\-\);\(@\)"/>
    <numFmt numFmtId="195" formatCode="_-* #,##0\ &quot;Ft&quot;_-;\-* #,##0\ &quot;Ft&quot;_-;_-* &quot;-&quot;\ &quot;Ft&quot;_-;_-@_-"/>
    <numFmt numFmtId="196" formatCode="_-* #,##0.00\ &quot;Ft&quot;_-;\-* #,##0.00\ &quot;Ft&quot;_-;_-* &quot;-&quot;??\ &quot;Ft&quot;_-;_-@_-"/>
    <numFmt numFmtId="197" formatCode="[Black]#,##0.0;[Black]\-#,##0.0;;"/>
    <numFmt numFmtId="198" formatCode="[Black][&gt;0.05]#,##0.0;[Black][&lt;-0.05]\-#,##0.0;;"/>
    <numFmt numFmtId="199" formatCode="[Black][&gt;0.5]#,##0;[Black][&lt;-0.5]\-#,##0;;"/>
    <numFmt numFmtId="200" formatCode="#,##0.0____"/>
    <numFmt numFmtId="201" formatCode="#\ ##0.0"/>
    <numFmt numFmtId="202" formatCode="General\ \ \ \ \ \ "/>
    <numFmt numFmtId="203" formatCode="0.0\ \ \ \ \ \ \ \ "/>
    <numFmt numFmtId="204" formatCode="mmmm\ yyyy"/>
    <numFmt numFmtId="205" formatCode="_-* #,##0\ &quot;к.&quot;_-;\-* #,##0\ &quot;к.&quot;_-;_-* &quot;-&quot;\ &quot;к.&quot;_-;_-@_-"/>
    <numFmt numFmtId="206" formatCode="_-* #,##0.00\ &quot;к.&quot;_-;\-* #,##0.00\ &quot;к.&quot;_-;_-* &quot;-&quot;??\ &quot;к.&quot;_-;_-@_-"/>
    <numFmt numFmtId="207" formatCode="_-* #,##0\ _г_р_н_._-;\-* #,##0\ _г_р_н_._-;_-* &quot;-&quot;\ _г_р_н_._-;_-@_-"/>
    <numFmt numFmtId="208" formatCode="_-* #,##0.00\ _г_р_н_._-;\-* #,##0.00\ _г_р_н_._-;_-* &quot;-&quot;??\ _г_р_н_._-;_-@_-"/>
    <numFmt numFmtId="209" formatCode="_-* #,##0\ _к_._-;\-* #,##0\ _к_._-;_-* &quot;-&quot;\ _к_.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indexed="9"/>
      <name val="Times New Roman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8"/>
      <color indexed="12"/>
      <name val="Helv"/>
      <family val="0"/>
    </font>
    <font>
      <sz val="10"/>
      <name val="Geneva"/>
      <family val="2"/>
    </font>
    <font>
      <sz val="9"/>
      <color indexed="20"/>
      <name val="Times New Roman"/>
      <family val="2"/>
    </font>
    <font>
      <sz val="12"/>
      <name val="Tms Rmn"/>
      <family val="0"/>
    </font>
    <font>
      <b/>
      <sz val="9"/>
      <color indexed="52"/>
      <name val="Times New Roman"/>
      <family val="2"/>
    </font>
    <font>
      <sz val="10"/>
      <name val="Arial CE"/>
      <family val="0"/>
    </font>
    <font>
      <b/>
      <sz val="9"/>
      <color indexed="9"/>
      <name val="Times New Roman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0"/>
    </font>
    <font>
      <sz val="9"/>
      <name val="Times"/>
      <family val="1"/>
    </font>
    <font>
      <sz val="10"/>
      <name val="Helv"/>
      <family val="0"/>
    </font>
    <font>
      <sz val="8"/>
      <name val="Tahoma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Times Armenian"/>
      <family val="0"/>
    </font>
    <font>
      <sz val="12"/>
      <name val="Helv"/>
      <family val="0"/>
    </font>
    <font>
      <i/>
      <sz val="9"/>
      <color indexed="23"/>
      <name val="Times New Roman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  <family val="0"/>
    </font>
    <font>
      <sz val="14"/>
      <name val="Helv"/>
      <family val="0"/>
    </font>
    <font>
      <sz val="11"/>
      <name val="Arial CE"/>
      <family val="2"/>
    </font>
    <font>
      <vertAlign val="superscript"/>
      <sz val="11"/>
      <name val="Arial"/>
      <family val="2"/>
    </font>
    <font>
      <sz val="9"/>
      <color indexed="17"/>
      <name val="Times New Roman"/>
      <family val="2"/>
    </font>
    <font>
      <sz val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3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sz val="9"/>
      <color indexed="62"/>
      <name val="Times New Roman"/>
      <family val="2"/>
    </font>
    <font>
      <u val="single"/>
      <sz val="11"/>
      <color indexed="36"/>
      <name val="Times New Roman Cyr"/>
      <family val="0"/>
    </font>
    <font>
      <sz val="10"/>
      <name val="CTimesRoman"/>
      <family val="0"/>
    </font>
    <font>
      <u val="single"/>
      <sz val="7.5"/>
      <color indexed="12"/>
      <name val="Tms Rmn"/>
      <family val="0"/>
    </font>
    <font>
      <u val="single"/>
      <sz val="7.5"/>
      <color indexed="36"/>
      <name val="Tms Rmn"/>
      <family val="0"/>
    </font>
    <font>
      <u val="single"/>
      <sz val="10"/>
      <color indexed="12"/>
      <name val="MS Sans Serif"/>
      <family val="2"/>
    </font>
    <font>
      <sz val="9"/>
      <color indexed="52"/>
      <name val="Times New Roman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9"/>
      <color indexed="60"/>
      <name val="Times New Roman"/>
      <family val="2"/>
    </font>
    <font>
      <sz val="7"/>
      <name val="Small Fonts"/>
      <family val="2"/>
    </font>
    <font>
      <sz val="12"/>
      <name val="Arial"/>
      <family val="2"/>
    </font>
    <font>
      <sz val="10"/>
      <name val="Tms Rmn"/>
      <family val="0"/>
    </font>
    <font>
      <sz val="10"/>
      <name val="Times New Roman CE"/>
      <family val="0"/>
    </font>
    <font>
      <sz val="10"/>
      <name val="TimesET"/>
      <family val="0"/>
    </font>
    <font>
      <sz val="11"/>
      <name val="Times New Roman"/>
      <family val="1"/>
    </font>
    <font>
      <b/>
      <sz val="9"/>
      <color indexed="63"/>
      <name val="Times New Roman"/>
      <family val="2"/>
    </font>
    <font>
      <sz val="10"/>
      <color indexed="10"/>
      <name val="MS Sans Serif"/>
      <family val="2"/>
    </font>
    <font>
      <sz val="8"/>
      <name val="Helv"/>
      <family val="0"/>
    </font>
    <font>
      <b/>
      <sz val="10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9"/>
      <color indexed="8"/>
      <name val="Times New Roman"/>
      <family val="2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24"/>
      <name val="Modern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Bookman Old Style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169" fontId="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9" borderId="0" applyNumberFormat="0" applyBorder="0" applyAlignment="0" applyProtection="0"/>
    <xf numFmtId="0" fontId="0" fillId="21" borderId="0" applyNumberFormat="0" applyBorder="0" applyAlignment="0" applyProtection="0"/>
    <xf numFmtId="0" fontId="9" fillId="15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8" fillId="24" borderId="0" applyNumberFormat="0" applyBorder="0" applyAlignment="0" applyProtection="0"/>
    <xf numFmtId="0" fontId="12" fillId="25" borderId="0" applyNumberFormat="0" applyBorder="0" applyAlignment="0" applyProtection="0"/>
    <xf numFmtId="0" fontId="108" fillId="26" borderId="0" applyNumberFormat="0" applyBorder="0" applyAlignment="0" applyProtection="0"/>
    <xf numFmtId="0" fontId="12" fillId="17" borderId="0" applyNumberFormat="0" applyBorder="0" applyAlignment="0" applyProtection="0"/>
    <xf numFmtId="0" fontId="108" fillId="27" borderId="0" applyNumberFormat="0" applyBorder="0" applyAlignment="0" applyProtection="0"/>
    <xf numFmtId="0" fontId="12" fillId="19" borderId="0" applyNumberFormat="0" applyBorder="0" applyAlignment="0" applyProtection="0"/>
    <xf numFmtId="0" fontId="108" fillId="28" borderId="0" applyNumberFormat="0" applyBorder="0" applyAlignment="0" applyProtection="0"/>
    <xf numFmtId="0" fontId="12" fillId="29" borderId="0" applyNumberFormat="0" applyBorder="0" applyAlignment="0" applyProtection="0"/>
    <xf numFmtId="0" fontId="108" fillId="30" borderId="0" applyNumberFormat="0" applyBorder="0" applyAlignment="0" applyProtection="0"/>
    <xf numFmtId="0" fontId="12" fillId="31" borderId="0" applyNumberFormat="0" applyBorder="0" applyAlignment="0" applyProtection="0"/>
    <xf numFmtId="0" fontId="108" fillId="32" borderId="0" applyNumberFormat="0" applyBorder="0" applyAlignment="0" applyProtection="0"/>
    <xf numFmtId="0" fontId="12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08" fillId="34" borderId="0" applyNumberFormat="0" applyBorder="0" applyAlignment="0" applyProtection="0"/>
    <xf numFmtId="0" fontId="12" fillId="35" borderId="0" applyNumberFormat="0" applyBorder="0" applyAlignment="0" applyProtection="0"/>
    <xf numFmtId="0" fontId="108" fillId="36" borderId="0" applyNumberFormat="0" applyBorder="0" applyAlignment="0" applyProtection="0"/>
    <xf numFmtId="0" fontId="12" fillId="37" borderId="0" applyNumberFormat="0" applyBorder="0" applyAlignment="0" applyProtection="0"/>
    <xf numFmtId="0" fontId="108" fillId="38" borderId="0" applyNumberFormat="0" applyBorder="0" applyAlignment="0" applyProtection="0"/>
    <xf numFmtId="0" fontId="12" fillId="39" borderId="0" applyNumberFormat="0" applyBorder="0" applyAlignment="0" applyProtection="0"/>
    <xf numFmtId="0" fontId="108" fillId="40" borderId="0" applyNumberFormat="0" applyBorder="0" applyAlignment="0" applyProtection="0"/>
    <xf numFmtId="0" fontId="12" fillId="29" borderId="0" applyNumberFormat="0" applyBorder="0" applyAlignment="0" applyProtection="0"/>
    <xf numFmtId="0" fontId="108" fillId="41" borderId="0" applyNumberFormat="0" applyBorder="0" applyAlignment="0" applyProtection="0"/>
    <xf numFmtId="0" fontId="12" fillId="31" borderId="0" applyNumberFormat="0" applyBorder="0" applyAlignment="0" applyProtection="0"/>
    <xf numFmtId="0" fontId="108" fillId="42" borderId="0" applyNumberFormat="0" applyBorder="0" applyAlignment="0" applyProtection="0"/>
    <xf numFmtId="0" fontId="12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6" fontId="11" fillId="0" borderId="0" applyFont="0" applyFill="0" applyBorder="0" applyAlignment="0" applyProtection="0"/>
    <xf numFmtId="0" fontId="15" fillId="0" borderId="1">
      <alignment/>
      <protection hidden="1"/>
    </xf>
    <xf numFmtId="0" fontId="16" fillId="44" borderId="1" applyNumberFormat="0" applyFont="0" applyBorder="0" applyAlignment="0" applyProtection="0"/>
    <xf numFmtId="0" fontId="109" fillId="4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10" fillId="46" borderId="2" applyNumberFormat="0" applyAlignment="0" applyProtection="0"/>
    <xf numFmtId="0" fontId="19" fillId="44" borderId="3" applyNumberFormat="0" applyAlignment="0" applyProtection="0"/>
    <xf numFmtId="0" fontId="20" fillId="0" borderId="4" applyNumberFormat="0" applyFont="0" applyFill="0" applyAlignment="0" applyProtection="0"/>
    <xf numFmtId="0" fontId="111" fillId="47" borderId="5" applyNumberFormat="0" applyAlignment="0" applyProtection="0"/>
    <xf numFmtId="0" fontId="21" fillId="48" borderId="6" applyNumberFormat="0" applyAlignment="0" applyProtection="0"/>
    <xf numFmtId="172" fontId="10" fillId="0" borderId="0">
      <alignment/>
      <protection/>
    </xf>
    <xf numFmtId="0" fontId="22" fillId="49" borderId="7">
      <alignment horizontal="right" vertical="center"/>
      <protection/>
    </xf>
    <xf numFmtId="3" fontId="22" fillId="49" borderId="7">
      <alignment horizontal="right" vertical="center" indent="1"/>
      <protection/>
    </xf>
    <xf numFmtId="173" fontId="22" fillId="49" borderId="7">
      <alignment horizontal="right" vertical="center" indent="1"/>
      <protection/>
    </xf>
    <xf numFmtId="4" fontId="22" fillId="49" borderId="7">
      <alignment horizontal="right" vertical="center" indent="1"/>
      <protection/>
    </xf>
    <xf numFmtId="174" fontId="22" fillId="49" borderId="7">
      <alignment horizontal="right" vertical="center" indent="1"/>
      <protection/>
    </xf>
    <xf numFmtId="175" fontId="22" fillId="49" borderId="7">
      <alignment horizontal="right" vertical="center" indent="1"/>
      <protection/>
    </xf>
    <xf numFmtId="0" fontId="23" fillId="49" borderId="7">
      <alignment horizontal="right" vertical="center"/>
      <protection/>
    </xf>
    <xf numFmtId="3" fontId="23" fillId="49" borderId="7">
      <alignment horizontal="right" vertical="center" indent="1"/>
      <protection/>
    </xf>
    <xf numFmtId="173" fontId="23" fillId="49" borderId="7">
      <alignment horizontal="right" vertical="center" indent="1"/>
      <protection/>
    </xf>
    <xf numFmtId="4" fontId="23" fillId="49" borderId="7">
      <alignment horizontal="right" vertical="center" indent="1"/>
      <protection/>
    </xf>
    <xf numFmtId="174" fontId="23" fillId="49" borderId="7">
      <alignment horizontal="right" vertical="center" indent="1"/>
      <protection/>
    </xf>
    <xf numFmtId="175" fontId="23" fillId="49" borderId="7">
      <alignment horizontal="right" vertical="center" indent="1"/>
      <protection/>
    </xf>
    <xf numFmtId="0" fontId="10" fillId="49" borderId="8">
      <alignment/>
      <protection/>
    </xf>
    <xf numFmtId="0" fontId="24" fillId="13" borderId="7">
      <alignment horizontal="center" vertical="center"/>
      <protection/>
    </xf>
    <xf numFmtId="0" fontId="22" fillId="49" borderId="7">
      <alignment horizontal="right" vertical="center"/>
      <protection/>
    </xf>
    <xf numFmtId="3" fontId="22" fillId="49" borderId="7">
      <alignment horizontal="right" vertical="center" indent="1"/>
      <protection/>
    </xf>
    <xf numFmtId="173" fontId="22" fillId="49" borderId="7">
      <alignment horizontal="right" vertical="center" indent="1"/>
      <protection/>
    </xf>
    <xf numFmtId="4" fontId="22" fillId="49" borderId="7">
      <alignment horizontal="right" vertical="center" indent="1"/>
      <protection/>
    </xf>
    <xf numFmtId="174" fontId="22" fillId="49" borderId="7">
      <alignment horizontal="right" vertical="center" indent="1"/>
      <protection/>
    </xf>
    <xf numFmtId="175" fontId="22" fillId="49" borderId="7">
      <alignment horizontal="right" vertical="center" indent="1"/>
      <protection/>
    </xf>
    <xf numFmtId="0" fontId="10" fillId="49" borderId="0">
      <alignment/>
      <protection/>
    </xf>
    <xf numFmtId="0" fontId="25" fillId="49" borderId="7">
      <alignment horizontal="left" vertical="center"/>
      <protection/>
    </xf>
    <xf numFmtId="0" fontId="25" fillId="49" borderId="9">
      <alignment vertical="center"/>
      <protection/>
    </xf>
    <xf numFmtId="0" fontId="26" fillId="49" borderId="10">
      <alignment vertical="center"/>
      <protection/>
    </xf>
    <xf numFmtId="0" fontId="25" fillId="49" borderId="7">
      <alignment/>
      <protection/>
    </xf>
    <xf numFmtId="0" fontId="23" fillId="49" borderId="7">
      <alignment horizontal="right" vertical="center"/>
      <protection/>
    </xf>
    <xf numFmtId="3" fontId="23" fillId="49" borderId="7">
      <alignment horizontal="right" vertical="center" indent="1"/>
      <protection/>
    </xf>
    <xf numFmtId="173" fontId="23" fillId="49" borderId="7">
      <alignment horizontal="right" vertical="center" indent="1"/>
      <protection/>
    </xf>
    <xf numFmtId="4" fontId="23" fillId="49" borderId="7">
      <alignment horizontal="right" vertical="center" indent="1"/>
      <protection/>
    </xf>
    <xf numFmtId="174" fontId="23" fillId="49" borderId="7">
      <alignment horizontal="right" vertical="center" indent="1"/>
      <protection/>
    </xf>
    <xf numFmtId="175" fontId="23" fillId="49" borderId="7">
      <alignment horizontal="right" vertical="center" indent="1"/>
      <protection/>
    </xf>
    <xf numFmtId="0" fontId="27" fillId="50" borderId="7">
      <alignment horizontal="left" vertical="center"/>
      <protection/>
    </xf>
    <xf numFmtId="0" fontId="27" fillId="50" borderId="7">
      <alignment horizontal="left" vertical="center"/>
      <protection/>
    </xf>
    <xf numFmtId="0" fontId="28" fillId="49" borderId="7">
      <alignment horizontal="left" vertical="center"/>
      <protection/>
    </xf>
    <xf numFmtId="0" fontId="29" fillId="49" borderId="8">
      <alignment/>
      <protection/>
    </xf>
    <xf numFmtId="0" fontId="24" fillId="44" borderId="7">
      <alignment horizontal="left" vertical="center"/>
      <protection/>
    </xf>
    <xf numFmtId="43" fontId="0" fillId="0" borderId="0" applyFont="0" applyFill="0" applyBorder="0" applyAlignment="0" applyProtection="0"/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176" fontId="30" fillId="0" borderId="0">
      <alignment/>
      <protection/>
    </xf>
    <xf numFmtId="41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4" fontId="31" fillId="0" borderId="0">
      <alignment horizontal="right" vertical="top"/>
      <protection/>
    </xf>
    <xf numFmtId="178" fontId="8" fillId="0" borderId="0">
      <alignment/>
      <protection/>
    </xf>
    <xf numFmtId="3" fontId="10" fillId="0" borderId="0" applyFill="0" applyBorder="0" applyAlignment="0" applyProtection="0"/>
    <xf numFmtId="0" fontId="32" fillId="0" borderId="0">
      <alignment/>
      <protection/>
    </xf>
    <xf numFmtId="3" fontId="33" fillId="0" borderId="0" applyFon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0" fillId="0" borderId="0" applyFill="0" applyBorder="0" applyAlignment="0" applyProtection="0"/>
    <xf numFmtId="180" fontId="35" fillId="0" borderId="0">
      <alignment/>
      <protection locked="0"/>
    </xf>
    <xf numFmtId="0" fontId="2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37" fillId="0" borderId="0">
      <alignment/>
      <protection/>
    </xf>
    <xf numFmtId="0" fontId="1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0" fontId="39" fillId="0" borderId="0">
      <alignment/>
      <protection locked="0"/>
    </xf>
    <xf numFmtId="0" fontId="39" fillId="0" borderId="0">
      <alignment/>
      <protection locked="0"/>
    </xf>
    <xf numFmtId="0" fontId="40" fillId="0" borderId="0">
      <alignment/>
      <protection locked="0"/>
    </xf>
    <xf numFmtId="0" fontId="39" fillId="0" borderId="0">
      <alignment/>
      <protection locked="0"/>
    </xf>
    <xf numFmtId="0" fontId="41" fillId="0" borderId="0">
      <alignment/>
      <protection/>
    </xf>
    <xf numFmtId="0" fontId="39" fillId="0" borderId="0">
      <alignment/>
      <protection locked="0"/>
    </xf>
    <xf numFmtId="0" fontId="39" fillId="0" borderId="0">
      <alignment/>
      <protection locked="0"/>
    </xf>
    <xf numFmtId="0" fontId="42" fillId="0" borderId="0">
      <alignment/>
      <protection/>
    </xf>
    <xf numFmtId="0" fontId="39" fillId="0" borderId="0">
      <alignment/>
      <protection locked="0"/>
    </xf>
    <xf numFmtId="0" fontId="39" fillId="0" borderId="0">
      <alignment/>
      <protection locked="0"/>
    </xf>
    <xf numFmtId="0" fontId="42" fillId="0" borderId="0">
      <alignment/>
      <protection/>
    </xf>
    <xf numFmtId="0" fontId="39" fillId="0" borderId="0">
      <alignment/>
      <protection locked="0"/>
    </xf>
    <xf numFmtId="0" fontId="40" fillId="0" borderId="0">
      <alignment/>
      <protection locked="0"/>
    </xf>
    <xf numFmtId="0" fontId="42" fillId="0" borderId="0">
      <alignment/>
      <protection/>
    </xf>
    <xf numFmtId="0" fontId="40" fillId="0" borderId="0">
      <alignment/>
      <protection locked="0"/>
    </xf>
    <xf numFmtId="3" fontId="20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20" fillId="0" borderId="0" applyFont="0" applyFill="0" applyBorder="0" applyAlignment="0" applyProtection="0"/>
    <xf numFmtId="180" fontId="35" fillId="0" borderId="0">
      <alignment/>
      <protection locked="0"/>
    </xf>
    <xf numFmtId="1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186" fontId="10" fillId="0" borderId="0" applyFill="0" applyBorder="0" applyAlignment="0" applyProtection="0"/>
    <xf numFmtId="0" fontId="42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32" fillId="0" borderId="0">
      <alignment/>
      <protection/>
    </xf>
    <xf numFmtId="1" fontId="44" fillId="0" borderId="0" applyNumberFormat="0" applyFill="0" applyBorder="0" applyAlignment="0" applyProtection="0"/>
    <xf numFmtId="0" fontId="113" fillId="51" borderId="0" applyNumberFormat="0" applyBorder="0" applyAlignment="0" applyProtection="0"/>
    <xf numFmtId="0" fontId="45" fillId="7" borderId="0" applyNumberFormat="0" applyBorder="0" applyAlignment="0" applyProtection="0"/>
    <xf numFmtId="37" fontId="8" fillId="0" borderId="0" applyNumberFormat="0" applyFont="0" applyFill="0">
      <alignment/>
      <protection/>
    </xf>
    <xf numFmtId="38" fontId="46" fillId="44" borderId="0" applyNumberFormat="0" applyBorder="0" applyAlignment="0" applyProtection="0"/>
    <xf numFmtId="0" fontId="114" fillId="0" borderId="11" applyNumberFormat="0" applyFill="0" applyAlignment="0" applyProtection="0"/>
    <xf numFmtId="0" fontId="47" fillId="0" borderId="12" applyNumberFormat="0" applyFill="0" applyAlignment="0" applyProtection="0"/>
    <xf numFmtId="0" fontId="115" fillId="0" borderId="13" applyNumberFormat="0" applyFill="0" applyAlignment="0" applyProtection="0"/>
    <xf numFmtId="0" fontId="48" fillId="0" borderId="14" applyNumberFormat="0" applyFill="0" applyAlignment="0" applyProtection="0"/>
    <xf numFmtId="0" fontId="116" fillId="0" borderId="15" applyNumberFormat="0" applyFill="0" applyAlignment="0" applyProtection="0"/>
    <xf numFmtId="0" fontId="49" fillId="0" borderId="16" applyNumberFormat="0" applyFill="0" applyAlignment="0" applyProtection="0"/>
    <xf numFmtId="0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0" fontId="50" fillId="0" borderId="0">
      <alignment/>
      <protection locked="0"/>
    </xf>
    <xf numFmtId="18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0" borderId="0">
      <alignment/>
      <protection/>
    </xf>
    <xf numFmtId="0" fontId="36" fillId="0" borderId="0">
      <alignment/>
      <protection/>
    </xf>
    <xf numFmtId="173" fontId="2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3" fontId="5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17" fillId="52" borderId="2" applyNumberFormat="0" applyAlignment="0" applyProtection="0"/>
    <xf numFmtId="10" fontId="46" fillId="49" borderId="7" applyNumberFormat="0" applyBorder="0" applyAlignment="0" applyProtection="0"/>
    <xf numFmtId="0" fontId="54" fillId="13" borderId="3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3" fontId="56" fillId="0" borderId="0">
      <alignment/>
      <protection/>
    </xf>
    <xf numFmtId="0" fontId="42" fillId="0" borderId="17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18" fillId="0" borderId="18" applyNumberFormat="0" applyFill="0" applyAlignment="0" applyProtection="0"/>
    <xf numFmtId="0" fontId="60" fillId="0" borderId="19" applyNumberFormat="0" applyFill="0" applyAlignment="0" applyProtection="0"/>
    <xf numFmtId="0" fontId="61" fillId="0" borderId="1">
      <alignment horizontal="left"/>
      <protection locked="0"/>
    </xf>
    <xf numFmtId="0" fontId="62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9" fontId="10" fillId="0" borderId="0" applyFont="0" applyFill="0" applyBorder="0" applyAlignment="0" applyProtection="0"/>
    <xf numFmtId="190" fontId="10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20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20" fillId="0" borderId="0">
      <alignment/>
      <protection/>
    </xf>
    <xf numFmtId="0" fontId="5" fillId="0" borderId="0">
      <alignment/>
      <protection/>
    </xf>
    <xf numFmtId="0" fontId="119" fillId="53" borderId="0" applyNumberFormat="0" applyBorder="0" applyAlignment="0" applyProtection="0"/>
    <xf numFmtId="0" fontId="63" fillId="54" borderId="0" applyNumberFormat="0" applyBorder="0" applyAlignment="0" applyProtection="0"/>
    <xf numFmtId="37" fontId="64" fillId="0" borderId="0">
      <alignment/>
      <protection/>
    </xf>
    <xf numFmtId="0" fontId="5" fillId="0" borderId="0">
      <alignment/>
      <protection/>
    </xf>
    <xf numFmtId="0" fontId="6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6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0" fillId="0" borderId="0">
      <alignment/>
      <protection/>
    </xf>
    <xf numFmtId="0" fontId="10" fillId="0" borderId="0">
      <alignment/>
      <protection/>
    </xf>
    <xf numFmtId="0" fontId="120" fillId="0" borderId="0">
      <alignment/>
      <protection/>
    </xf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120" fillId="0" borderId="0">
      <alignment/>
      <protection/>
    </xf>
    <xf numFmtId="0" fontId="120" fillId="0" borderId="0">
      <alignment/>
      <protection/>
    </xf>
    <xf numFmtId="0" fontId="1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93" fontId="8" fillId="0" borderId="0" applyFill="0" applyBorder="0" applyAlignment="0" applyProtection="0"/>
    <xf numFmtId="193" fontId="8" fillId="0" borderId="0" applyFill="0" applyBorder="0" applyAlignment="0" applyProtection="0"/>
    <xf numFmtId="193" fontId="8" fillId="0" borderId="0" applyFill="0" applyBorder="0" applyAlignment="0" applyProtection="0"/>
    <xf numFmtId="193" fontId="8" fillId="0" borderId="0" applyFill="0" applyBorder="0" applyAlignment="0" applyProtection="0"/>
    <xf numFmtId="193" fontId="8" fillId="0" borderId="0" applyFill="0" applyBorder="0" applyAlignment="0" applyProtection="0"/>
    <xf numFmtId="0" fontId="11" fillId="0" borderId="0">
      <alignment/>
      <protection/>
    </xf>
    <xf numFmtId="0" fontId="7" fillId="0" borderId="0">
      <alignment vertical="top"/>
      <protection/>
    </xf>
    <xf numFmtId="0" fontId="20" fillId="0" borderId="0">
      <alignment/>
      <protection/>
    </xf>
    <xf numFmtId="0" fontId="67" fillId="0" borderId="0">
      <alignment/>
      <protection/>
    </xf>
    <xf numFmtId="0" fontId="8" fillId="0" borderId="0">
      <alignment/>
      <protection/>
    </xf>
    <xf numFmtId="0" fontId="0" fillId="55" borderId="20" applyNumberFormat="0" applyFont="0" applyAlignment="0" applyProtection="0"/>
    <xf numFmtId="0" fontId="9" fillId="56" borderId="21" applyNumberFormat="0" applyFont="0" applyAlignment="0" applyProtection="0"/>
    <xf numFmtId="0" fontId="10" fillId="56" borderId="21" applyNumberFormat="0" applyFont="0" applyAlignment="0" applyProtection="0"/>
    <xf numFmtId="0" fontId="10" fillId="56" borderId="21" applyNumberFormat="0" applyFont="0" applyAlignment="0" applyProtection="0"/>
    <xf numFmtId="0" fontId="1" fillId="56" borderId="21" applyNumberFormat="0" applyFont="0" applyAlignment="0" applyProtection="0"/>
    <xf numFmtId="0" fontId="10" fillId="56" borderId="21" applyNumberFormat="0" applyFont="0" applyAlignment="0" applyProtection="0"/>
    <xf numFmtId="0" fontId="10" fillId="56" borderId="21" applyNumberFormat="0" applyFont="0" applyAlignment="0" applyProtection="0"/>
    <xf numFmtId="43" fontId="68" fillId="0" borderId="0" applyFont="0" applyFill="0" applyBorder="0" applyAlignment="0" applyProtection="0"/>
    <xf numFmtId="194" fontId="69" fillId="0" borderId="0" applyFill="0" applyBorder="0" applyProtection="0">
      <alignment horizontal="right"/>
    </xf>
    <xf numFmtId="0" fontId="121" fillId="46" borderId="22" applyNumberFormat="0" applyAlignment="0" applyProtection="0"/>
    <xf numFmtId="0" fontId="70" fillId="44" borderId="23" applyNumberFormat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" fontId="20" fillId="0" borderId="0" applyFont="0" applyFill="0" applyBorder="0" applyAlignment="0" applyProtection="0"/>
    <xf numFmtId="200" fontId="8" fillId="0" borderId="0" applyFill="0" applyBorder="0" applyAlignment="0">
      <protection/>
    </xf>
    <xf numFmtId="0" fontId="2" fillId="0" borderId="0">
      <alignment/>
      <protection/>
    </xf>
    <xf numFmtId="0" fontId="71" fillId="0" borderId="1" applyNumberFormat="0" applyFill="0" applyBorder="0" applyAlignment="0" applyProtection="0"/>
    <xf numFmtId="186" fontId="72" fillId="0" borderId="0">
      <alignment/>
      <protection/>
    </xf>
    <xf numFmtId="0" fontId="10" fillId="0" borderId="0">
      <alignment/>
      <protection/>
    </xf>
    <xf numFmtId="0" fontId="73" fillId="0" borderId="0">
      <alignment/>
      <protection/>
    </xf>
    <xf numFmtId="0" fontId="7" fillId="0" borderId="0">
      <alignment vertical="top"/>
      <protection/>
    </xf>
    <xf numFmtId="0" fontId="10" fillId="0" borderId="0">
      <alignment/>
      <protection/>
    </xf>
    <xf numFmtId="6" fontId="11" fillId="0" borderId="0" applyFont="0" applyFill="0" applyBorder="0" applyAlignment="0" applyProtection="0"/>
    <xf numFmtId="0" fontId="37" fillId="0" borderId="0">
      <alignment/>
      <protection/>
    </xf>
    <xf numFmtId="0" fontId="10" fillId="0" borderId="0" applyNumberFormat="0">
      <alignment/>
      <protection/>
    </xf>
    <xf numFmtId="201" fontId="74" fillId="0" borderId="0" applyBorder="0">
      <alignment/>
      <protection/>
    </xf>
    <xf numFmtId="201" fontId="75" fillId="0" borderId="0" applyBorder="0">
      <alignment/>
      <protection/>
    </xf>
    <xf numFmtId="0" fontId="76" fillId="0" borderId="0" applyBorder="0">
      <alignment/>
      <protection/>
    </xf>
    <xf numFmtId="0" fontId="75" fillId="0" borderId="0" applyBorder="0">
      <alignment/>
      <protection/>
    </xf>
    <xf numFmtId="201" fontId="74" fillId="19" borderId="0" applyBorder="0">
      <alignment/>
      <protection/>
    </xf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2" fillId="44" borderId="1">
      <alignment/>
      <protection/>
    </xf>
    <xf numFmtId="0" fontId="123" fillId="0" borderId="24" applyNumberFormat="0" applyFill="0" applyAlignment="0" applyProtection="0"/>
    <xf numFmtId="0" fontId="78" fillId="0" borderId="25" applyNumberFormat="0" applyFill="0" applyAlignment="0" applyProtection="0"/>
    <xf numFmtId="0" fontId="5" fillId="0" borderId="0">
      <alignment/>
      <protection/>
    </xf>
    <xf numFmtId="0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ont="0" applyFill="0" applyBorder="0" applyAlignment="0" applyProtection="0"/>
    <xf numFmtId="0" fontId="81" fillId="0" borderId="0" applyNumberFormat="0" applyFont="0" applyFill="0" applyBorder="0" applyAlignment="0" applyProtection="0"/>
    <xf numFmtId="0" fontId="81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" fillId="0" borderId="0">
      <alignment/>
      <protection/>
    </xf>
    <xf numFmtId="0" fontId="82" fillId="0" borderId="0">
      <alignment horizontal="left" wrapText="1"/>
      <protection/>
    </xf>
    <xf numFmtId="0" fontId="9" fillId="0" borderId="26" applyNumberFormat="0" applyFont="0" applyFill="0" applyBorder="0" applyAlignment="0" applyProtection="0"/>
    <xf numFmtId="202" fontId="2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3" fontId="9" fillId="0" borderId="0" applyNumberFormat="0" applyFont="0" applyFill="0" applyBorder="0" applyAlignment="0" applyProtection="0"/>
    <xf numFmtId="0" fontId="8" fillId="0" borderId="26" applyNumberFormat="0" applyFont="0" applyFill="0" applyAlignment="0" applyProtection="0"/>
    <xf numFmtId="0" fontId="8" fillId="0" borderId="26" applyNumberFormat="0" applyFont="0" applyFill="0" applyAlignment="0" applyProtection="0"/>
    <xf numFmtId="0" fontId="8" fillId="0" borderId="26" applyNumberFormat="0" applyFont="0" applyFill="0" applyAlignment="0" applyProtection="0"/>
    <xf numFmtId="0" fontId="8" fillId="0" borderId="26" applyNumberFormat="0" applyFont="0" applyFill="0" applyAlignment="0" applyProtection="0"/>
    <xf numFmtId="0" fontId="8" fillId="0" borderId="26" applyNumberFormat="0" applyFont="0" applyFill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204" fontId="8" fillId="0" borderId="0">
      <alignment horizontal="right"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186" fontId="85" fillId="0" borderId="0">
      <alignment horizontal="right"/>
      <protection/>
    </xf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43" borderId="0" applyNumberFormat="0" applyBorder="0" applyAlignment="0" applyProtection="0"/>
    <xf numFmtId="0" fontId="86" fillId="13" borderId="3" applyNumberFormat="0" applyAlignment="0" applyProtection="0"/>
    <xf numFmtId="0" fontId="87" fillId="44" borderId="23" applyNumberFormat="0" applyAlignment="0" applyProtection="0"/>
    <xf numFmtId="0" fontId="88" fillId="44" borderId="3" applyNumberFormat="0" applyAlignment="0" applyProtection="0"/>
    <xf numFmtId="0" fontId="89" fillId="0" borderId="0" applyProtection="0">
      <alignment/>
    </xf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90" fillId="0" borderId="12" applyNumberFormat="0" applyFill="0" applyAlignment="0" applyProtection="0"/>
    <xf numFmtId="0" fontId="91" fillId="0" borderId="14" applyNumberFormat="0" applyFill="0" applyAlignment="0" applyProtection="0"/>
    <xf numFmtId="0" fontId="92" fillId="0" borderId="16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Protection="0">
      <alignment/>
    </xf>
    <xf numFmtId="0" fontId="94" fillId="0" borderId="0" applyProtection="0">
      <alignment/>
    </xf>
    <xf numFmtId="0" fontId="95" fillId="0" borderId="25" applyNumberFormat="0" applyFill="0" applyAlignment="0" applyProtection="0"/>
    <xf numFmtId="0" fontId="89" fillId="0" borderId="27" applyProtection="0">
      <alignment/>
    </xf>
    <xf numFmtId="0" fontId="96" fillId="48" borderId="6" applyNumberFormat="0" applyAlignment="0" applyProtection="0"/>
    <xf numFmtId="0" fontId="77" fillId="0" borderId="0" applyNumberFormat="0" applyFill="0" applyBorder="0" applyAlignment="0" applyProtection="0"/>
    <xf numFmtId="0" fontId="97" fillId="54" borderId="0" applyNumberFormat="0" applyBorder="0" applyAlignment="0" applyProtection="0"/>
    <xf numFmtId="0" fontId="98" fillId="0" borderId="0">
      <alignment/>
      <protection/>
    </xf>
    <xf numFmtId="0" fontId="8" fillId="0" borderId="0">
      <alignment/>
      <protection/>
    </xf>
    <xf numFmtId="0" fontId="99" fillId="0" borderId="0" applyNumberFormat="0" applyFill="0" applyBorder="0" applyAlignment="0" applyProtection="0"/>
    <xf numFmtId="0" fontId="100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10" fillId="56" borderId="21" applyNumberFormat="0" applyFont="0" applyAlignment="0" applyProtection="0"/>
    <xf numFmtId="10" fontId="89" fillId="0" borderId="0" applyProtection="0">
      <alignment/>
    </xf>
    <xf numFmtId="0" fontId="102" fillId="0" borderId="19" applyNumberFormat="0" applyFill="0" applyAlignment="0" applyProtection="0"/>
    <xf numFmtId="0" fontId="89" fillId="0" borderId="0">
      <alignment/>
      <protection/>
    </xf>
    <xf numFmtId="0" fontId="103" fillId="0" borderId="0" applyNumberFormat="0" applyFill="0" applyBorder="0" applyAlignment="0" applyProtection="0"/>
    <xf numFmtId="207" fontId="104" fillId="0" borderId="0" applyFont="0" applyFill="0" applyBorder="0" applyAlignment="0" applyProtection="0"/>
    <xf numFmtId="208" fontId="104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2" fontId="89" fillId="0" borderId="0" applyProtection="0">
      <alignment/>
    </xf>
    <xf numFmtId="209" fontId="8" fillId="0" borderId="0" applyFont="0" applyFill="0" applyBorder="0" applyAlignment="0" applyProtection="0"/>
    <xf numFmtId="208" fontId="104" fillId="0" borderId="0" applyFont="0" applyFill="0" applyBorder="0" applyAlignment="0" applyProtection="0"/>
    <xf numFmtId="0" fontId="106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" fillId="0" borderId="0" xfId="317" applyFont="1" applyFill="1" applyBorder="1" applyAlignment="1" applyProtection="1">
      <alignment horizontal="left" vertical="center"/>
      <protection/>
    </xf>
    <xf numFmtId="0" fontId="2" fillId="0" borderId="0" xfId="317" applyFont="1" applyFill="1" applyBorder="1" applyAlignment="1" applyProtection="1">
      <alignment/>
      <protection/>
    </xf>
    <xf numFmtId="0" fontId="2" fillId="0" borderId="0" xfId="317" applyFont="1" applyFill="1" applyBorder="1" applyAlignment="1" applyProtection="1">
      <alignment wrapText="1"/>
      <protection locked="0"/>
    </xf>
    <xf numFmtId="164" fontId="2" fillId="0" borderId="0" xfId="317" applyNumberFormat="1" applyFont="1" applyFill="1" applyBorder="1" applyAlignment="1" applyProtection="1">
      <alignment/>
      <protection/>
    </xf>
    <xf numFmtId="0" fontId="2" fillId="0" borderId="28" xfId="317" applyFont="1" applyFill="1" applyBorder="1" applyAlignment="1" applyProtection="1">
      <alignment horizontal="left" vertical="top"/>
      <protection/>
    </xf>
    <xf numFmtId="49" fontId="6" fillId="0" borderId="7" xfId="329" applyNumberFormat="1" applyFont="1" applyFill="1" applyBorder="1" applyAlignment="1" applyProtection="1">
      <alignment horizontal="center"/>
      <protection/>
    </xf>
    <xf numFmtId="49" fontId="6" fillId="0" borderId="7" xfId="335" applyNumberFormat="1" applyFont="1" applyFill="1" applyBorder="1" applyAlignment="1" applyProtection="1">
      <alignment horizontal="center"/>
      <protection/>
    </xf>
    <xf numFmtId="49" fontId="6" fillId="57" borderId="7" xfId="335" applyNumberFormat="1" applyFont="1" applyFill="1" applyBorder="1" applyAlignment="1" applyProtection="1">
      <alignment horizontal="center"/>
      <protection/>
    </xf>
    <xf numFmtId="0" fontId="6" fillId="0" borderId="7" xfId="317" applyNumberFormat="1" applyFont="1" applyFill="1" applyBorder="1" applyAlignment="1" applyProtection="1">
      <alignment horizontal="center"/>
      <protection/>
    </xf>
    <xf numFmtId="0" fontId="6" fillId="57" borderId="7" xfId="317" applyFont="1" applyFill="1" applyBorder="1" applyAlignment="1" applyProtection="1">
      <alignment horizontal="center"/>
      <protection/>
    </xf>
    <xf numFmtId="2" fontId="6" fillId="0" borderId="28" xfId="317" applyNumberFormat="1" applyFont="1" applyFill="1" applyBorder="1" applyAlignment="1">
      <alignment horizontal="left" vertical="top"/>
      <protection/>
    </xf>
    <xf numFmtId="4" fontId="6" fillId="0" borderId="7" xfId="317" applyNumberFormat="1" applyFont="1" applyFill="1" applyBorder="1" applyAlignment="1">
      <alignment horizontal="right" vertical="top" wrapText="1"/>
      <protection/>
    </xf>
    <xf numFmtId="4" fontId="6" fillId="57" borderId="7" xfId="317" applyNumberFormat="1" applyFont="1" applyFill="1" applyBorder="1" applyAlignment="1">
      <alignment horizontal="right" vertical="top" wrapText="1"/>
      <protection/>
    </xf>
    <xf numFmtId="165" fontId="6" fillId="0" borderId="0" xfId="317" applyNumberFormat="1" applyFont="1" applyFill="1" applyBorder="1" applyAlignment="1" applyProtection="1">
      <alignment/>
      <protection/>
    </xf>
    <xf numFmtId="2" fontId="2" fillId="0" borderId="7" xfId="317" applyNumberFormat="1" applyFont="1" applyFill="1" applyBorder="1" applyAlignment="1">
      <alignment horizontal="left" vertical="top"/>
      <protection/>
    </xf>
    <xf numFmtId="2" fontId="2" fillId="0" borderId="28" xfId="317" applyNumberFormat="1" applyFont="1" applyFill="1" applyBorder="1" applyAlignment="1">
      <alignment horizontal="left" vertical="top"/>
      <protection/>
    </xf>
    <xf numFmtId="4" fontId="2" fillId="0" borderId="7" xfId="317" applyNumberFormat="1" applyFont="1" applyFill="1" applyBorder="1" applyAlignment="1">
      <alignment horizontal="right" vertical="top" wrapText="1"/>
      <protection/>
    </xf>
    <xf numFmtId="4" fontId="2" fillId="57" borderId="7" xfId="317" applyNumberFormat="1" applyFont="1" applyFill="1" applyBorder="1" applyAlignment="1">
      <alignment horizontal="right" vertical="top" wrapText="1"/>
      <protection/>
    </xf>
    <xf numFmtId="165" fontId="2" fillId="0" borderId="0" xfId="317" applyNumberFormat="1" applyFont="1" applyFill="1" applyBorder="1" applyAlignment="1" applyProtection="1">
      <alignment/>
      <protection/>
    </xf>
    <xf numFmtId="4" fontId="2" fillId="0" borderId="7" xfId="317" applyNumberFormat="1" applyFont="1" applyFill="1" applyBorder="1" applyAlignment="1">
      <alignment horizontal="right" wrapText="1"/>
      <protection/>
    </xf>
    <xf numFmtId="4" fontId="2" fillId="57" borderId="7" xfId="317" applyNumberFormat="1" applyFont="1" applyFill="1" applyBorder="1" applyAlignment="1">
      <alignment horizontal="right" wrapText="1"/>
      <protection/>
    </xf>
    <xf numFmtId="4" fontId="2" fillId="0" borderId="7" xfId="317" applyNumberFormat="1" applyFont="1" applyFill="1" applyBorder="1" applyAlignment="1">
      <alignment horizontal="right" vertical="center" wrapText="1"/>
      <protection/>
    </xf>
    <xf numFmtId="4" fontId="2" fillId="57" borderId="7" xfId="317" applyNumberFormat="1" applyFont="1" applyFill="1" applyBorder="1" applyAlignment="1">
      <alignment horizontal="right" vertical="center" wrapText="1"/>
      <protection/>
    </xf>
    <xf numFmtId="165" fontId="2" fillId="0" borderId="0" xfId="317" applyNumberFormat="1" applyFont="1" applyFill="1" applyBorder="1" applyAlignment="1" applyProtection="1">
      <alignment vertical="center"/>
      <protection/>
    </xf>
    <xf numFmtId="4" fontId="2" fillId="0" borderId="7" xfId="481" applyNumberFormat="1" applyFont="1" applyFill="1" applyBorder="1" applyAlignment="1">
      <alignment horizontal="right" vertical="top" wrapText="1"/>
      <protection/>
    </xf>
    <xf numFmtId="4" fontId="2" fillId="57" borderId="7" xfId="481" applyNumberFormat="1" applyFont="1" applyFill="1" applyBorder="1" applyAlignment="1">
      <alignment horizontal="right" vertical="top" wrapText="1"/>
      <protection/>
    </xf>
    <xf numFmtId="4" fontId="2" fillId="0" borderId="7" xfId="481" applyNumberFormat="1" applyFont="1" applyFill="1" applyBorder="1" applyAlignment="1">
      <alignment horizontal="right" vertical="center" wrapText="1"/>
      <protection/>
    </xf>
    <xf numFmtId="4" fontId="2" fillId="57" borderId="7" xfId="481" applyNumberFormat="1" applyFont="1" applyFill="1" applyBorder="1" applyAlignment="1">
      <alignment horizontal="right" vertical="center" wrapText="1"/>
      <protection/>
    </xf>
    <xf numFmtId="4" fontId="2" fillId="0" borderId="7" xfId="481" applyNumberFormat="1" applyFont="1" applyFill="1" applyBorder="1" applyAlignment="1" applyProtection="1">
      <alignment horizontal="right" vertical="top" wrapText="1"/>
      <protection/>
    </xf>
    <xf numFmtId="4" fontId="2" fillId="57" borderId="7" xfId="481" applyNumberFormat="1" applyFont="1" applyFill="1" applyBorder="1" applyAlignment="1" applyProtection="1">
      <alignment horizontal="right" vertical="top" wrapText="1"/>
      <protection/>
    </xf>
    <xf numFmtId="4" fontId="2" fillId="0" borderId="7" xfId="317" applyNumberFormat="1" applyFont="1" applyFill="1" applyBorder="1" applyAlignment="1" applyProtection="1">
      <alignment/>
      <protection/>
    </xf>
    <xf numFmtId="4" fontId="6" fillId="0" borderId="7" xfId="481" applyNumberFormat="1" applyFont="1" applyFill="1" applyBorder="1" applyAlignment="1">
      <alignment horizontal="right" vertical="top" wrapText="1"/>
      <protection/>
    </xf>
    <xf numFmtId="4" fontId="6" fillId="57" borderId="7" xfId="481" applyNumberFormat="1" applyFont="1" applyFill="1" applyBorder="1" applyAlignment="1">
      <alignment horizontal="right" vertical="top" wrapText="1"/>
      <protection/>
    </xf>
    <xf numFmtId="4" fontId="8" fillId="0" borderId="7" xfId="345" applyNumberFormat="1" applyFont="1" applyFill="1" applyBorder="1" applyAlignment="1" applyProtection="1">
      <alignment horizontal="right"/>
      <protection locked="0"/>
    </xf>
    <xf numFmtId="4" fontId="2" fillId="0" borderId="0" xfId="317" applyNumberFormat="1" applyFont="1" applyFill="1" applyBorder="1" applyAlignment="1" applyProtection="1">
      <alignment/>
      <protection/>
    </xf>
    <xf numFmtId="0" fontId="8" fillId="0" borderId="7" xfId="335" applyFont="1" applyFill="1" applyBorder="1" applyAlignment="1" applyProtection="1">
      <alignment horizontal="left" vertical="top"/>
      <protection/>
    </xf>
    <xf numFmtId="4" fontId="6" fillId="0" borderId="7" xfId="317" applyNumberFormat="1" applyFont="1" applyFill="1" applyBorder="1" applyAlignment="1">
      <alignment horizontal="right" wrapText="1"/>
      <protection/>
    </xf>
    <xf numFmtId="4" fontId="6" fillId="57" borderId="7" xfId="317" applyNumberFormat="1" applyFont="1" applyFill="1" applyBorder="1" applyAlignment="1">
      <alignment horizontal="right" wrapText="1"/>
      <protection/>
    </xf>
    <xf numFmtId="4" fontId="6" fillId="0" borderId="7" xfId="317" applyNumberFormat="1" applyFont="1" applyFill="1" applyBorder="1" applyAlignment="1" applyProtection="1">
      <alignment/>
      <protection/>
    </xf>
    <xf numFmtId="164" fontId="6" fillId="0" borderId="0" xfId="317" applyNumberFormat="1" applyFont="1" applyFill="1" applyBorder="1" applyAlignment="1" applyProtection="1">
      <alignment/>
      <protection/>
    </xf>
    <xf numFmtId="166" fontId="2" fillId="0" borderId="0" xfId="317" applyNumberFormat="1" applyFont="1" applyFill="1" applyBorder="1" applyAlignment="1" applyProtection="1">
      <alignment/>
      <protection/>
    </xf>
    <xf numFmtId="4" fontId="2" fillId="0" borderId="7" xfId="0" applyNumberFormat="1" applyFont="1" applyFill="1" applyBorder="1" applyAlignment="1" applyProtection="1">
      <alignment horizontal="right"/>
      <protection locked="0"/>
    </xf>
    <xf numFmtId="4" fontId="6" fillId="0" borderId="7" xfId="481" applyNumberFormat="1" applyFont="1" applyFill="1" applyBorder="1" applyAlignment="1">
      <alignment horizontal="right" vertical="top"/>
      <protection/>
    </xf>
    <xf numFmtId="4" fontId="6" fillId="57" borderId="7" xfId="481" applyNumberFormat="1" applyFont="1" applyFill="1" applyBorder="1" applyAlignment="1">
      <alignment horizontal="right" vertical="top"/>
      <protection/>
    </xf>
    <xf numFmtId="4" fontId="2" fillId="0" borderId="7" xfId="481" applyNumberFormat="1" applyFont="1" applyFill="1" applyBorder="1" applyAlignment="1">
      <alignment horizontal="right" vertical="top"/>
      <protection/>
    </xf>
    <xf numFmtId="4" fontId="2" fillId="57" borderId="7" xfId="481" applyNumberFormat="1" applyFont="1" applyFill="1" applyBorder="1" applyAlignment="1">
      <alignment horizontal="right" vertical="top"/>
      <protection/>
    </xf>
    <xf numFmtId="4" fontId="2" fillId="0" borderId="0" xfId="481" applyNumberFormat="1" applyFont="1" applyFill="1" applyBorder="1" applyAlignment="1">
      <alignment horizontal="right" vertical="top" wrapText="1"/>
      <protection/>
    </xf>
    <xf numFmtId="4" fontId="2" fillId="57" borderId="29" xfId="317" applyNumberFormat="1" applyFont="1" applyFill="1" applyBorder="1" applyAlignment="1">
      <alignment horizontal="right" wrapText="1"/>
      <protection/>
    </xf>
    <xf numFmtId="4" fontId="2" fillId="57" borderId="29" xfId="481" applyNumberFormat="1" applyFont="1" applyFill="1" applyBorder="1" applyAlignment="1">
      <alignment horizontal="right" vertical="top" wrapText="1"/>
      <protection/>
    </xf>
    <xf numFmtId="4" fontId="2" fillId="0" borderId="7" xfId="319" applyNumberFormat="1" applyFont="1" applyFill="1" applyBorder="1" applyAlignment="1">
      <alignment vertical="center"/>
      <protection/>
    </xf>
    <xf numFmtId="4" fontId="6" fillId="0" borderId="0" xfId="317" applyNumberFormat="1" applyFont="1" applyFill="1" applyBorder="1" applyAlignment="1" applyProtection="1">
      <alignment/>
      <protection/>
    </xf>
    <xf numFmtId="4" fontId="2" fillId="57" borderId="28" xfId="317" applyNumberFormat="1" applyFont="1" applyFill="1" applyBorder="1" applyAlignment="1">
      <alignment horizontal="right" vertical="center" wrapText="1"/>
      <protection/>
    </xf>
    <xf numFmtId="4" fontId="2" fillId="57" borderId="28" xfId="481" applyNumberFormat="1" applyFont="1" applyFill="1" applyBorder="1" applyAlignment="1">
      <alignment horizontal="right" vertical="top"/>
      <protection/>
    </xf>
    <xf numFmtId="4" fontId="6" fillId="57" borderId="28" xfId="481" applyNumberFormat="1" applyFont="1" applyFill="1" applyBorder="1" applyAlignment="1">
      <alignment horizontal="right" vertical="top"/>
      <protection/>
    </xf>
    <xf numFmtId="4" fontId="2" fillId="57" borderId="28" xfId="481" applyNumberFormat="1" applyFont="1" applyFill="1" applyBorder="1" applyAlignment="1">
      <alignment horizontal="right" vertical="top" wrapText="1"/>
      <protection/>
    </xf>
    <xf numFmtId="4" fontId="2" fillId="57" borderId="28" xfId="317" applyNumberFormat="1" applyFont="1" applyFill="1" applyBorder="1" applyAlignment="1">
      <alignment horizontal="right" vertical="top" wrapText="1"/>
      <protection/>
    </xf>
    <xf numFmtId="4" fontId="2" fillId="0" borderId="7" xfId="318" applyNumberFormat="1" applyFont="1" applyFill="1" applyBorder="1" applyAlignment="1" applyProtection="1">
      <alignment horizontal="left" vertical="top"/>
      <protection/>
    </xf>
    <xf numFmtId="4" fontId="2" fillId="57" borderId="28" xfId="318" applyNumberFormat="1" applyFont="1" applyFill="1" applyBorder="1" applyAlignment="1" applyProtection="1">
      <alignment horizontal="right" wrapText="1"/>
      <protection/>
    </xf>
    <xf numFmtId="2" fontId="2" fillId="0" borderId="30" xfId="317" applyNumberFormat="1" applyFont="1" applyFill="1" applyBorder="1" applyAlignment="1">
      <alignment horizontal="left" vertical="top"/>
      <protection/>
    </xf>
    <xf numFmtId="4" fontId="6" fillId="57" borderId="28" xfId="317" applyNumberFormat="1" applyFont="1" applyFill="1" applyBorder="1" applyAlignment="1">
      <alignment horizontal="right" vertical="top" wrapText="1"/>
      <protection/>
    </xf>
    <xf numFmtId="4" fontId="6" fillId="0" borderId="7" xfId="317" applyNumberFormat="1" applyFont="1" applyFill="1" applyBorder="1" applyAlignment="1">
      <alignment horizontal="right" vertical="center" wrapText="1"/>
      <protection/>
    </xf>
    <xf numFmtId="4" fontId="6" fillId="57" borderId="28" xfId="317" applyNumberFormat="1" applyFont="1" applyFill="1" applyBorder="1" applyAlignment="1">
      <alignment horizontal="right" vertical="center" wrapText="1"/>
      <protection/>
    </xf>
    <xf numFmtId="2" fontId="2" fillId="0" borderId="0" xfId="317" applyNumberFormat="1" applyFont="1" applyFill="1" applyBorder="1" applyAlignment="1">
      <alignment horizontal="left" vertical="top"/>
      <protection/>
    </xf>
    <xf numFmtId="4" fontId="2" fillId="0" borderId="0" xfId="317" applyNumberFormat="1" applyFont="1" applyFill="1" applyBorder="1" applyAlignment="1">
      <alignment horizontal="right" vertical="center" wrapText="1"/>
      <protection/>
    </xf>
    <xf numFmtId="4" fontId="2" fillId="57" borderId="0" xfId="317" applyNumberFormat="1" applyFont="1" applyFill="1" applyBorder="1" applyAlignment="1">
      <alignment horizontal="right" wrapText="1"/>
      <protection/>
    </xf>
    <xf numFmtId="4" fontId="2" fillId="57" borderId="0" xfId="317" applyNumberFormat="1" applyFont="1" applyFill="1" applyBorder="1" applyAlignment="1">
      <alignment horizontal="right" vertical="center" wrapText="1"/>
      <protection/>
    </xf>
    <xf numFmtId="2" fontId="6" fillId="0" borderId="0" xfId="317" applyNumberFormat="1" applyFont="1" applyFill="1" applyBorder="1" applyAlignment="1">
      <alignment horizontal="left" vertical="top"/>
      <protection/>
    </xf>
    <xf numFmtId="4" fontId="6" fillId="0" borderId="0" xfId="317" applyNumberFormat="1" applyFont="1" applyFill="1" applyBorder="1" applyAlignment="1">
      <alignment horizontal="right"/>
      <protection/>
    </xf>
    <xf numFmtId="4" fontId="6" fillId="57" borderId="0" xfId="317" applyNumberFormat="1" applyFont="1" applyFill="1" applyBorder="1" applyAlignment="1">
      <alignment horizontal="right"/>
      <protection/>
    </xf>
    <xf numFmtId="0" fontId="2" fillId="0" borderId="0" xfId="317" applyFont="1" applyFill="1" applyBorder="1" applyAlignment="1" applyProtection="1">
      <alignment horizontal="left" vertical="top"/>
      <protection/>
    </xf>
    <xf numFmtId="4" fontId="2" fillId="0" borderId="0" xfId="317" applyNumberFormat="1" applyFont="1" applyFill="1" applyBorder="1" applyAlignment="1">
      <alignment horizontal="right" vertical="top" wrapText="1"/>
      <protection/>
    </xf>
    <xf numFmtId="4" fontId="2" fillId="57" borderId="0" xfId="317" applyNumberFormat="1" applyFont="1" applyFill="1" applyBorder="1" applyAlignment="1">
      <alignment horizontal="right" vertical="top" wrapText="1"/>
      <protection/>
    </xf>
    <xf numFmtId="4" fontId="2" fillId="0" borderId="7" xfId="317" applyNumberFormat="1" applyFont="1" applyFill="1" applyBorder="1" applyAlignment="1">
      <alignment horizontal="right"/>
      <protection/>
    </xf>
    <xf numFmtId="4" fontId="2" fillId="57" borderId="7" xfId="317" applyNumberFormat="1" applyFont="1" applyFill="1" applyBorder="1" applyAlignment="1">
      <alignment horizontal="right"/>
      <protection/>
    </xf>
    <xf numFmtId="0" fontId="2" fillId="0" borderId="0" xfId="317" applyFont="1" applyFill="1" applyBorder="1" applyAlignment="1" applyProtection="1">
      <alignment wrapText="1"/>
      <protection/>
    </xf>
    <xf numFmtId="0" fontId="120" fillId="0" borderId="0" xfId="0" applyFont="1" applyFill="1" applyBorder="1" applyAlignment="1">
      <alignment horizontal="right" vertical="center" wrapText="1"/>
    </xf>
    <xf numFmtId="0" fontId="120" fillId="0" borderId="0" xfId="0" applyFont="1" applyFill="1" applyBorder="1" applyAlignment="1">
      <alignment vertical="center" wrapText="1"/>
    </xf>
    <xf numFmtId="0" fontId="12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317" applyFont="1" applyFill="1" applyBorder="1" applyAlignment="1" applyProtection="1">
      <alignment/>
      <protection/>
    </xf>
    <xf numFmtId="4" fontId="2" fillId="0" borderId="31" xfId="0" applyNumberFormat="1" applyFont="1" applyFill="1" applyBorder="1" applyAlignment="1" applyProtection="1">
      <alignment vertical="center"/>
      <protection/>
    </xf>
    <xf numFmtId="4" fontId="2" fillId="0" borderId="7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Fill="1" applyBorder="1" applyAlignment="1" applyProtection="1">
      <alignment vertical="center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4" fontId="6" fillId="57" borderId="0" xfId="317" applyNumberFormat="1" applyFont="1" applyFill="1" applyBorder="1" applyAlignment="1">
      <alignment horizontal="right" vertical="top" wrapText="1"/>
      <protection/>
    </xf>
    <xf numFmtId="4" fontId="6" fillId="0" borderId="0" xfId="317" applyNumberFormat="1" applyFont="1" applyFill="1" applyBorder="1" applyAlignment="1">
      <alignment horizontal="right" vertical="top" wrapText="1"/>
      <protection/>
    </xf>
    <xf numFmtId="4" fontId="2" fillId="0" borderId="28" xfId="317" applyNumberFormat="1" applyFont="1" applyFill="1" applyBorder="1" applyAlignment="1">
      <alignment horizontal="right"/>
      <protection/>
    </xf>
  </cellXfs>
  <cellStyles count="610">
    <cellStyle name="Normal" xfId="0"/>
    <cellStyle name=" Verticals" xfId="15"/>
    <cellStyle name="_1_²ÜºÈÆø" xfId="16"/>
    <cellStyle name="_MDADEBT" xfId="17"/>
    <cellStyle name="_MDADEBT_1" xfId="18"/>
    <cellStyle name="_MDADEBT_1_BPQ2-2011" xfId="19"/>
    <cellStyle name="_MDADEBT_1_DBP-april-12NG" xfId="20"/>
    <cellStyle name="_MDADEBT_1_DMSDR1S-#4052264-v1-MDA-October 2009-MEFP-Tables" xfId="21"/>
    <cellStyle name="_MDADEBT_1_DMSDR1S-#4052264-v1-MDA-October 2009-MEFP-Tables_BPQ2-2011" xfId="22"/>
    <cellStyle name="_MDADEBT_1_DMSDR1S-#4052264-v1-MDA-October 2009-MEFP-Tables_DBP-april-12NG" xfId="23"/>
    <cellStyle name="_MDADEBT_1_tables for brief" xfId="24"/>
    <cellStyle name="_MDADEBT_1_tables for brief_BPQ2-2011" xfId="25"/>
    <cellStyle name="_MDADEBT_1_tables for brief_DBP-april-12NG" xfId="26"/>
    <cellStyle name="_MDADEBT_BPQ2-2011" xfId="27"/>
    <cellStyle name="_MDADEBT_DBP-april-12NG" xfId="28"/>
    <cellStyle name="_MDADEBT_EJ Nov 15" xfId="29"/>
    <cellStyle name="_MDADEBT_EJ Nov 15_BPQ2-2011" xfId="30"/>
    <cellStyle name="_MDADEBT_EJ Nov 15_DBP-april-12NG" xfId="31"/>
    <cellStyle name="_MDADEBT_tables for brief" xfId="32"/>
    <cellStyle name="_MDADEBT_tables for brief_BPQ2-2011" xfId="33"/>
    <cellStyle name="_MDADEBT_tables for brief_DBP-april-12NG" xfId="34"/>
    <cellStyle name="_Table 1 MEFP November 3" xfId="35"/>
    <cellStyle name="_Table 1 MEFP November 3_BPQ2-2011" xfId="36"/>
    <cellStyle name="_Table 1 MEFP November 3_DBP-april-12NG" xfId="37"/>
    <cellStyle name="_Table 1 MEFP November 3_tables for brief" xfId="38"/>
    <cellStyle name="_Table 1 MEFP November 3_tables for brief_BPQ2-2011" xfId="39"/>
    <cellStyle name="_Table 1 MEFP November 3_tables for brief_DBP-april-12NG" xfId="40"/>
    <cellStyle name="1 indent" xfId="41"/>
    <cellStyle name="1 indent 2" xfId="42"/>
    <cellStyle name="1 indent 3" xfId="43"/>
    <cellStyle name="1 indent 4" xfId="44"/>
    <cellStyle name="1 indent 5" xfId="45"/>
    <cellStyle name="2 indents" xfId="46"/>
    <cellStyle name="2 indents 2" xfId="47"/>
    <cellStyle name="2 indents 3" xfId="48"/>
    <cellStyle name="2 indents 4" xfId="49"/>
    <cellStyle name="2 indents 5" xfId="50"/>
    <cellStyle name="20% - Accent1" xfId="51"/>
    <cellStyle name="20% - Accent1 2" xfId="52"/>
    <cellStyle name="20% - Accent2" xfId="53"/>
    <cellStyle name="20% - Accent2 2" xfId="54"/>
    <cellStyle name="20% - Accent3" xfId="55"/>
    <cellStyle name="20% - Accent3 2" xfId="56"/>
    <cellStyle name="20% - Accent4" xfId="57"/>
    <cellStyle name="20% - Accent4 2" xfId="58"/>
    <cellStyle name="20% - Accent5" xfId="59"/>
    <cellStyle name="20% - Accent5 2" xfId="60"/>
    <cellStyle name="20% - Accent6" xfId="61"/>
    <cellStyle name="20% - Accent6 2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3 indents" xfId="69"/>
    <cellStyle name="3 indents 2" xfId="70"/>
    <cellStyle name="3 indents 3" xfId="71"/>
    <cellStyle name="3 indents 4" xfId="72"/>
    <cellStyle name="3 indents 5" xfId="73"/>
    <cellStyle name="4 indents" xfId="74"/>
    <cellStyle name="4 indents 2" xfId="75"/>
    <cellStyle name="4 indents 3" xfId="76"/>
    <cellStyle name="4 indents 4" xfId="77"/>
    <cellStyle name="4 indents 5" xfId="78"/>
    <cellStyle name="40% - Accent1" xfId="79"/>
    <cellStyle name="40% - Accent1 2" xfId="80"/>
    <cellStyle name="40% - Accent2" xfId="81"/>
    <cellStyle name="40% - Accent2 2" xfId="82"/>
    <cellStyle name="40% - Accent3" xfId="83"/>
    <cellStyle name="40% - Accent3 2" xfId="84"/>
    <cellStyle name="40% - Accent4" xfId="85"/>
    <cellStyle name="40% - Accent4 2" xfId="86"/>
    <cellStyle name="40% - Accent5" xfId="87"/>
    <cellStyle name="40% - Accent5 2" xfId="88"/>
    <cellStyle name="40% - Accent6" xfId="89"/>
    <cellStyle name="40% - Accent6 2" xfId="90"/>
    <cellStyle name="40% - Акцент1" xfId="91"/>
    <cellStyle name="40% - Акцент2" xfId="92"/>
    <cellStyle name="40% - Акцент3" xfId="93"/>
    <cellStyle name="40% - Акцент4" xfId="94"/>
    <cellStyle name="40% - Акцент5" xfId="95"/>
    <cellStyle name="40% - Акцент6" xfId="96"/>
    <cellStyle name="5 indents" xfId="97"/>
    <cellStyle name="5 indents 2" xfId="98"/>
    <cellStyle name="5 indents 3" xfId="99"/>
    <cellStyle name="5 indents 4" xfId="100"/>
    <cellStyle name="5 indents 5" xfId="101"/>
    <cellStyle name="60% - Accent1" xfId="102"/>
    <cellStyle name="60% - Accent1 2" xfId="103"/>
    <cellStyle name="60% - Accent2" xfId="104"/>
    <cellStyle name="60% - Accent2 2" xfId="105"/>
    <cellStyle name="60% - Accent3" xfId="106"/>
    <cellStyle name="60% - Accent3 2" xfId="107"/>
    <cellStyle name="60% - Accent4" xfId="108"/>
    <cellStyle name="60% - Accent4 2" xfId="109"/>
    <cellStyle name="60% - Accent5" xfId="110"/>
    <cellStyle name="60% - Accent5 2" xfId="111"/>
    <cellStyle name="60% - Accent6" xfId="112"/>
    <cellStyle name="60% - Accent6 2" xfId="113"/>
    <cellStyle name="60% - Акцент1" xfId="114"/>
    <cellStyle name="60% - Акцент2" xfId="115"/>
    <cellStyle name="60% - Акцент3" xfId="116"/>
    <cellStyle name="60% - Акцент4" xfId="117"/>
    <cellStyle name="60% - Акцент5" xfId="118"/>
    <cellStyle name="60% - Акцент6" xfId="119"/>
    <cellStyle name="Accent1" xfId="120"/>
    <cellStyle name="Accent1 2" xfId="121"/>
    <cellStyle name="Accent2" xfId="122"/>
    <cellStyle name="Accent2 2" xfId="123"/>
    <cellStyle name="Accent3" xfId="124"/>
    <cellStyle name="Accent3 2" xfId="125"/>
    <cellStyle name="Accent4" xfId="126"/>
    <cellStyle name="Accent4 2" xfId="127"/>
    <cellStyle name="Accent5" xfId="128"/>
    <cellStyle name="Accent5 2" xfId="129"/>
    <cellStyle name="Accent6" xfId="130"/>
    <cellStyle name="Accent6 2" xfId="131"/>
    <cellStyle name="Aeia?nnueea" xfId="132"/>
    <cellStyle name="Ãèïåðññûëêà" xfId="133"/>
    <cellStyle name="al_laroux_7_laroux_1_²ðò²Ê´²ÜÎ" xfId="134"/>
    <cellStyle name="Array" xfId="135"/>
    <cellStyle name="Array Enter" xfId="136"/>
    <cellStyle name="Bad" xfId="137"/>
    <cellStyle name="Bad 2" xfId="138"/>
    <cellStyle name="Body" xfId="139"/>
    <cellStyle name="Calculation" xfId="140"/>
    <cellStyle name="Calculation 2" xfId="141"/>
    <cellStyle name="Celkem" xfId="142"/>
    <cellStyle name="Check Cell" xfId="143"/>
    <cellStyle name="Check Cell 2" xfId="144"/>
    <cellStyle name="Clive" xfId="145"/>
    <cellStyle name="clsAltData" xfId="146"/>
    <cellStyle name="clsAltDataPrezn1" xfId="147"/>
    <cellStyle name="clsAltDataPrezn3" xfId="148"/>
    <cellStyle name="clsAltDataPrezn4" xfId="149"/>
    <cellStyle name="clsAltDataPrezn5" xfId="150"/>
    <cellStyle name="clsAltDataPrezn6" xfId="151"/>
    <cellStyle name="clsAltMRVData" xfId="152"/>
    <cellStyle name="clsAltMRVDataPrezn1" xfId="153"/>
    <cellStyle name="clsAltMRVDataPrezn3" xfId="154"/>
    <cellStyle name="clsAltMRVDataPrezn4" xfId="155"/>
    <cellStyle name="clsAltMRVDataPrezn5" xfId="156"/>
    <cellStyle name="clsAltMRVDataPrezn6" xfId="157"/>
    <cellStyle name="clsBlank" xfId="158"/>
    <cellStyle name="clsColumnHeader" xfId="159"/>
    <cellStyle name="clsData" xfId="160"/>
    <cellStyle name="clsDataPrezn1" xfId="161"/>
    <cellStyle name="clsDataPrezn3" xfId="162"/>
    <cellStyle name="clsDataPrezn4" xfId="163"/>
    <cellStyle name="clsDataPrezn5" xfId="164"/>
    <cellStyle name="clsDataPrezn6" xfId="165"/>
    <cellStyle name="clsDefault" xfId="166"/>
    <cellStyle name="clsFooter" xfId="167"/>
    <cellStyle name="clsIndexTableData" xfId="168"/>
    <cellStyle name="clsIndexTableHdr" xfId="169"/>
    <cellStyle name="clsIndexTableTitle" xfId="170"/>
    <cellStyle name="clsMRVData" xfId="171"/>
    <cellStyle name="clsMRVDataPrezn1" xfId="172"/>
    <cellStyle name="clsMRVDataPrezn3" xfId="173"/>
    <cellStyle name="clsMRVDataPrezn4" xfId="174"/>
    <cellStyle name="clsMRVDataPrezn5" xfId="175"/>
    <cellStyle name="clsMRVDataPrezn6" xfId="176"/>
    <cellStyle name="clsReportFooter" xfId="177"/>
    <cellStyle name="clsReportHeader" xfId="178"/>
    <cellStyle name="clsRowHeader" xfId="179"/>
    <cellStyle name="clsScale" xfId="180"/>
    <cellStyle name="clsSection" xfId="181"/>
    <cellStyle name="Comma" xfId="182"/>
    <cellStyle name="Comma  - Style1" xfId="183"/>
    <cellStyle name="Comma  - Style2" xfId="184"/>
    <cellStyle name="Comma  - Style3" xfId="185"/>
    <cellStyle name="Comma  - Style4" xfId="186"/>
    <cellStyle name="Comma  - Style5" xfId="187"/>
    <cellStyle name="Comma  - Style6" xfId="188"/>
    <cellStyle name="Comma  - Style7" xfId="189"/>
    <cellStyle name="Comma  - Style8" xfId="190"/>
    <cellStyle name="Comma [0]" xfId="191"/>
    <cellStyle name="Comma 2" xfId="192"/>
    <cellStyle name="Comma 3" xfId="193"/>
    <cellStyle name="Comma(3)" xfId="194"/>
    <cellStyle name="Comma[mine]" xfId="195"/>
    <cellStyle name="Comma0" xfId="196"/>
    <cellStyle name="Comma0 - Style3" xfId="197"/>
    <cellStyle name="Comma0_040902bgr_bop_active" xfId="198"/>
    <cellStyle name="Curren - Style3" xfId="199"/>
    <cellStyle name="Curren - Style4" xfId="200"/>
    <cellStyle name="Currency" xfId="201"/>
    <cellStyle name="Currency [0]" xfId="202"/>
    <cellStyle name="Currency0" xfId="203"/>
    <cellStyle name="Date" xfId="204"/>
    <cellStyle name="Datum" xfId="205"/>
    <cellStyle name="Dezimal [0]_laroux" xfId="206"/>
    <cellStyle name="Dezimal_laroux" xfId="207"/>
    <cellStyle name="Euro" xfId="208"/>
    <cellStyle name="Euro 2" xfId="209"/>
    <cellStyle name="Euro 2 2" xfId="210"/>
    <cellStyle name="Excel.Chart" xfId="211"/>
    <cellStyle name="Explanatory Text" xfId="212"/>
    <cellStyle name="Explanatory Text 2" xfId="213"/>
    <cellStyle name="Ezres [0]_10mell99" xfId="214"/>
    <cellStyle name="Ezres_10mell99" xfId="215"/>
    <cellStyle name="F2" xfId="216"/>
    <cellStyle name="F3" xfId="217"/>
    <cellStyle name="F4" xfId="218"/>
    <cellStyle name="F5" xfId="219"/>
    <cellStyle name="F5 - Style8" xfId="220"/>
    <cellStyle name="F5_DMSDR1S-#4052264-v1-MDA-October 2009-MEFP-Tables" xfId="221"/>
    <cellStyle name="F6" xfId="222"/>
    <cellStyle name="F6 - Style5" xfId="223"/>
    <cellStyle name="F6_DMSDR1S-#4052264-v1-MDA-October 2009-MEFP-Tables" xfId="224"/>
    <cellStyle name="F7" xfId="225"/>
    <cellStyle name="F7 - Style7" xfId="226"/>
    <cellStyle name="F7_DMSDR1S-#4052264-v1-MDA-October 2009-MEFP-Tables" xfId="227"/>
    <cellStyle name="F8" xfId="228"/>
    <cellStyle name="F8 - Style6" xfId="229"/>
    <cellStyle name="F8_DMSDR1S-#4052264-v1-MDA-October 2009-MEFP-Tables" xfId="230"/>
    <cellStyle name="Finanční0" xfId="231"/>
    <cellStyle name="Finanení0" xfId="232"/>
    <cellStyle name="Finanèní0" xfId="233"/>
    <cellStyle name="Fixed" xfId="234"/>
    <cellStyle name="Fixed (0)" xfId="235"/>
    <cellStyle name="Fixed (1)" xfId="236"/>
    <cellStyle name="Fixed (2)" xfId="237"/>
    <cellStyle name="Fixed_BGR_Prices" xfId="238"/>
    <cellStyle name="fixed0 - Style4" xfId="239"/>
    <cellStyle name="Fixed1 - Style1" xfId="240"/>
    <cellStyle name="Fixed1 - Style2" xfId="241"/>
    <cellStyle name="Fixed2 - Style2" xfId="242"/>
    <cellStyle name="Footnote" xfId="243"/>
    <cellStyle name="Good" xfId="244"/>
    <cellStyle name="Good 2" xfId="245"/>
    <cellStyle name="GOVDATA" xfId="246"/>
    <cellStyle name="Grey" xfId="247"/>
    <cellStyle name="Heading 1" xfId="248"/>
    <cellStyle name="Heading 1 2" xfId="249"/>
    <cellStyle name="Heading 2" xfId="250"/>
    <cellStyle name="Heading 2 2" xfId="251"/>
    <cellStyle name="Heading 3" xfId="252"/>
    <cellStyle name="Heading 3 2" xfId="253"/>
    <cellStyle name="Heading 4" xfId="254"/>
    <cellStyle name="Heading 4 2" xfId="255"/>
    <cellStyle name="Heading1" xfId="256"/>
    <cellStyle name="Heading2" xfId="257"/>
    <cellStyle name="Hiperhivatkozás" xfId="258"/>
    <cellStyle name="Hipervínculo_IIF" xfId="259"/>
    <cellStyle name="Iau?iue_Eeno1" xfId="260"/>
    <cellStyle name="Îáû÷íûé_AMD" xfId="261"/>
    <cellStyle name="imf-one decimal" xfId="262"/>
    <cellStyle name="imf-one decimal 2" xfId="263"/>
    <cellStyle name="imf-one decimal 3" xfId="264"/>
    <cellStyle name="imf-one decimal 4" xfId="265"/>
    <cellStyle name="imf-one decimal 5" xfId="266"/>
    <cellStyle name="imf-zero decimal" xfId="267"/>
    <cellStyle name="imf-zero decimal 2" xfId="268"/>
    <cellStyle name="imf-zero decimal 3" xfId="269"/>
    <cellStyle name="imf-zero decimal 4" xfId="270"/>
    <cellStyle name="imf-zero decimal 5" xfId="271"/>
    <cellStyle name="Input" xfId="272"/>
    <cellStyle name="Input [yellow]" xfId="273"/>
    <cellStyle name="Input 2" xfId="274"/>
    <cellStyle name="Ioe?uaaaoayny aeia?nnueea" xfId="275"/>
    <cellStyle name="Îòêðûâàâøàÿñÿ ãèïåðññûëêà" xfId="276"/>
    <cellStyle name="Label" xfId="277"/>
    <cellStyle name="leftli - Style3" xfId="278"/>
    <cellStyle name="Lien hypertexte" xfId="279"/>
    <cellStyle name="Lien hypertexte visité" xfId="280"/>
    <cellStyle name="Lien hypertexte_CivMon" xfId="281"/>
    <cellStyle name="Linked Cell" xfId="282"/>
    <cellStyle name="Linked Cell 2" xfId="283"/>
    <cellStyle name="MacroCode" xfId="284"/>
    <cellStyle name="Már látott hiperhivatkozás" xfId="285"/>
    <cellStyle name="Měna0" xfId="286"/>
    <cellStyle name="měny_DEFLÁTORY  3q 1998" xfId="287"/>
    <cellStyle name="Millares [0]_11.1.3. bis" xfId="288"/>
    <cellStyle name="Millares_11.1.3. bis" xfId="289"/>
    <cellStyle name="Milliers [0]_Annexe vf.xls Graphique 1" xfId="290"/>
    <cellStyle name="Milliers_Annexe vf.xls Graphique 1" xfId="291"/>
    <cellStyle name="Mina0" xfId="292"/>
    <cellStyle name="Mìna0" xfId="293"/>
    <cellStyle name="Moneda [0]_11.1.3. bis" xfId="294"/>
    <cellStyle name="Moneda_11.1.3. bis" xfId="295"/>
    <cellStyle name="Monétaire [0]_Annexe vf.xls Graphique 1" xfId="296"/>
    <cellStyle name="Monétaire_Annexe vf.xls Graphique 1" xfId="297"/>
    <cellStyle name="Navadno_Slo" xfId="298"/>
    <cellStyle name="Nedefinován" xfId="299"/>
    <cellStyle name="Neutral" xfId="300"/>
    <cellStyle name="Neutral 2" xfId="301"/>
    <cellStyle name="no dec" xfId="302"/>
    <cellStyle name="No-definido" xfId="303"/>
    <cellStyle name="Non défini" xfId="304"/>
    <cellStyle name="Normaali_CENTRAL" xfId="305"/>
    <cellStyle name="Normal - Modelo1" xfId="306"/>
    <cellStyle name="Normal - Style1" xfId="307"/>
    <cellStyle name="Normal - Style2" xfId="308"/>
    <cellStyle name="Normal - Style3" xfId="309"/>
    <cellStyle name="Normal - Style5" xfId="310"/>
    <cellStyle name="Normal - Style6" xfId="311"/>
    <cellStyle name="Normal - Style7" xfId="312"/>
    <cellStyle name="Normal - Style8" xfId="313"/>
    <cellStyle name="Normal 10" xfId="314"/>
    <cellStyle name="Normal 10 2" xfId="315"/>
    <cellStyle name="Normal 100" xfId="316"/>
    <cellStyle name="Normal 101" xfId="317"/>
    <cellStyle name="Normal 102" xfId="318"/>
    <cellStyle name="Normal 102 2" xfId="319"/>
    <cellStyle name="Normal 11" xfId="320"/>
    <cellStyle name="Normal 11 2" xfId="321"/>
    <cellStyle name="Normal 11 3" xfId="322"/>
    <cellStyle name="Normal 11_Anexe_BP_tr.II 2013_23.09.2013" xfId="323"/>
    <cellStyle name="Normal 12" xfId="324"/>
    <cellStyle name="Normal 12 2" xfId="325"/>
    <cellStyle name="Normal 12 2 2" xfId="326"/>
    <cellStyle name="Normal 13" xfId="327"/>
    <cellStyle name="Normal 13 2" xfId="328"/>
    <cellStyle name="Normal 14" xfId="329"/>
    <cellStyle name="Normal 15" xfId="330"/>
    <cellStyle name="Normal 16" xfId="331"/>
    <cellStyle name="Normal 17" xfId="332"/>
    <cellStyle name="Normal 18" xfId="333"/>
    <cellStyle name="Normal 19" xfId="334"/>
    <cellStyle name="Normal 2" xfId="335"/>
    <cellStyle name="Normal 2 2" xfId="336"/>
    <cellStyle name="Normal 2 2 2" xfId="337"/>
    <cellStyle name="Normal 2 3" xfId="338"/>
    <cellStyle name="Normal 2 3 2" xfId="339"/>
    <cellStyle name="Normal 2 3 3" xfId="340"/>
    <cellStyle name="Normal 2 3 4" xfId="341"/>
    <cellStyle name="Normal 2 3_Anexa-DE-3-2013" xfId="342"/>
    <cellStyle name="Normal 2 4" xfId="343"/>
    <cellStyle name="Normal 2 5" xfId="344"/>
    <cellStyle name="Normal 2 6" xfId="345"/>
    <cellStyle name="Normal 2_2_tr_curente_2012_2011_2" xfId="346"/>
    <cellStyle name="Normal 20" xfId="347"/>
    <cellStyle name="Normal 21" xfId="348"/>
    <cellStyle name="Normal 22" xfId="349"/>
    <cellStyle name="Normal 23" xfId="350"/>
    <cellStyle name="Normal 24" xfId="351"/>
    <cellStyle name="Normal 25" xfId="352"/>
    <cellStyle name="Normal 26" xfId="353"/>
    <cellStyle name="Normal 27" xfId="354"/>
    <cellStyle name="Normal 28" xfId="355"/>
    <cellStyle name="Normal 29" xfId="356"/>
    <cellStyle name="Normal 3" xfId="357"/>
    <cellStyle name="Normal 3 2" xfId="358"/>
    <cellStyle name="Normal 3 2 2" xfId="359"/>
    <cellStyle name="Normal 3 2 3" xfId="360"/>
    <cellStyle name="Normal 3 2 3 2" xfId="361"/>
    <cellStyle name="Normal 3 2_Anexa-DE-3-2013" xfId="362"/>
    <cellStyle name="Normal 3 3" xfId="363"/>
    <cellStyle name="Normal 3 4" xfId="364"/>
    <cellStyle name="Normal 3_Anexa-DE-3-2013" xfId="365"/>
    <cellStyle name="Normal 30" xfId="366"/>
    <cellStyle name="Normal 31" xfId="367"/>
    <cellStyle name="Normal 32" xfId="368"/>
    <cellStyle name="Normal 33" xfId="369"/>
    <cellStyle name="Normal 34" xfId="370"/>
    <cellStyle name="Normal 35" xfId="371"/>
    <cellStyle name="Normal 36" xfId="372"/>
    <cellStyle name="Normal 37" xfId="373"/>
    <cellStyle name="Normal 38" xfId="374"/>
    <cellStyle name="Normal 39" xfId="375"/>
    <cellStyle name="Normal 4" xfId="376"/>
    <cellStyle name="Normal 4 2" xfId="377"/>
    <cellStyle name="Normal 4 2 2" xfId="378"/>
    <cellStyle name="Normal 4 3" xfId="379"/>
    <cellStyle name="Normal 4 3 2" xfId="380"/>
    <cellStyle name="Normal 4 3 3" xfId="381"/>
    <cellStyle name="Normal 4 3_anexe_mbp6-tr.3" xfId="382"/>
    <cellStyle name="Normal 40" xfId="383"/>
    <cellStyle name="Normal 41" xfId="384"/>
    <cellStyle name="Normal 42" xfId="385"/>
    <cellStyle name="Normal 43" xfId="386"/>
    <cellStyle name="Normal 44" xfId="387"/>
    <cellStyle name="Normal 45" xfId="388"/>
    <cellStyle name="Normal 46" xfId="389"/>
    <cellStyle name="Normal 47" xfId="390"/>
    <cellStyle name="Normal 48" xfId="391"/>
    <cellStyle name="Normal 49" xfId="392"/>
    <cellStyle name="Normal 5" xfId="393"/>
    <cellStyle name="Normal 5 2" xfId="394"/>
    <cellStyle name="Normal 5 3" xfId="395"/>
    <cellStyle name="Normal 5 4" xfId="396"/>
    <cellStyle name="Normal 5_Anexa-DE-3-2013" xfId="397"/>
    <cellStyle name="Normal 50" xfId="398"/>
    <cellStyle name="Normal 51" xfId="399"/>
    <cellStyle name="Normal 52" xfId="400"/>
    <cellStyle name="Normal 53" xfId="401"/>
    <cellStyle name="Normal 54" xfId="402"/>
    <cellStyle name="Normal 55" xfId="403"/>
    <cellStyle name="Normal 56" xfId="404"/>
    <cellStyle name="Normal 57" xfId="405"/>
    <cellStyle name="Normal 58" xfId="406"/>
    <cellStyle name="Normal 59" xfId="407"/>
    <cellStyle name="Normal 6" xfId="408"/>
    <cellStyle name="Normal 6 2" xfId="409"/>
    <cellStyle name="Normal 6 3" xfId="410"/>
    <cellStyle name="Normal 6 4" xfId="411"/>
    <cellStyle name="Normal 6_Anexa-DE-3-2013" xfId="412"/>
    <cellStyle name="Normal 60" xfId="413"/>
    <cellStyle name="Normal 61" xfId="414"/>
    <cellStyle name="Normal 62" xfId="415"/>
    <cellStyle name="Normal 63" xfId="416"/>
    <cellStyle name="Normal 64" xfId="417"/>
    <cellStyle name="Normal 65" xfId="418"/>
    <cellStyle name="Normal 66" xfId="419"/>
    <cellStyle name="Normal 67" xfId="420"/>
    <cellStyle name="Normal 68" xfId="421"/>
    <cellStyle name="Normal 69" xfId="422"/>
    <cellStyle name="Normal 7" xfId="423"/>
    <cellStyle name="Normal 7 2" xfId="424"/>
    <cellStyle name="Normal 70" xfId="425"/>
    <cellStyle name="Normal 71" xfId="426"/>
    <cellStyle name="Normal 72" xfId="427"/>
    <cellStyle name="Normal 73" xfId="428"/>
    <cellStyle name="Normal 74" xfId="429"/>
    <cellStyle name="Normal 75" xfId="430"/>
    <cellStyle name="Normal 76" xfId="431"/>
    <cellStyle name="Normal 77" xfId="432"/>
    <cellStyle name="Normal 78" xfId="433"/>
    <cellStyle name="Normal 79" xfId="434"/>
    <cellStyle name="Normal 8" xfId="435"/>
    <cellStyle name="Normal 8 10" xfId="436"/>
    <cellStyle name="Normal 8 2" xfId="437"/>
    <cellStyle name="Normal 8 2 2" xfId="438"/>
    <cellStyle name="Normal 8 3" xfId="439"/>
    <cellStyle name="Normal 8 3 2" xfId="440"/>
    <cellStyle name="Normal 8 3_Anexe" xfId="441"/>
    <cellStyle name="Normal 8 4" xfId="442"/>
    <cellStyle name="Normal 8 5" xfId="443"/>
    <cellStyle name="Normal 8 6" xfId="444"/>
    <cellStyle name="Normal 8 7" xfId="445"/>
    <cellStyle name="Normal 8 8" xfId="446"/>
    <cellStyle name="Normal 8 9" xfId="447"/>
    <cellStyle name="Normal 8_Anexa-DE-3-2013" xfId="448"/>
    <cellStyle name="Normal 80" xfId="449"/>
    <cellStyle name="Normal 81" xfId="450"/>
    <cellStyle name="Normal 82" xfId="451"/>
    <cellStyle name="Normal 83" xfId="452"/>
    <cellStyle name="Normal 84" xfId="453"/>
    <cellStyle name="Normal 85" xfId="454"/>
    <cellStyle name="Normal 86" xfId="455"/>
    <cellStyle name="Normal 87" xfId="456"/>
    <cellStyle name="Normal 88" xfId="457"/>
    <cellStyle name="Normal 89" xfId="458"/>
    <cellStyle name="Normal 9" xfId="459"/>
    <cellStyle name="Normal 9 2" xfId="460"/>
    <cellStyle name="Normal 9 2 2" xfId="461"/>
    <cellStyle name="Normal 9 3" xfId="462"/>
    <cellStyle name="Normal 9 4" xfId="463"/>
    <cellStyle name="Normal 9_Anexa-DE-3-2013" xfId="464"/>
    <cellStyle name="Normal 90" xfId="465"/>
    <cellStyle name="Normal 91" xfId="466"/>
    <cellStyle name="Normal 92" xfId="467"/>
    <cellStyle name="Normal 93" xfId="468"/>
    <cellStyle name="Normal 94" xfId="469"/>
    <cellStyle name="Normal 95" xfId="470"/>
    <cellStyle name="Normal 96" xfId="471"/>
    <cellStyle name="Normal 97" xfId="472"/>
    <cellStyle name="Normal 98" xfId="473"/>
    <cellStyle name="Normal 99" xfId="474"/>
    <cellStyle name="Normal Table" xfId="475"/>
    <cellStyle name="Normal Table 2" xfId="476"/>
    <cellStyle name="Normal Table 3" xfId="477"/>
    <cellStyle name="Normal Table 4" xfId="478"/>
    <cellStyle name="Normal Table 5" xfId="479"/>
    <cellStyle name="Normál_10mell99" xfId="480"/>
    <cellStyle name="Normal_Book1_1" xfId="481"/>
    <cellStyle name="normálne_HDP-OD~1" xfId="482"/>
    <cellStyle name="normální_agricult_1" xfId="483"/>
    <cellStyle name="Normßl - Style1" xfId="484"/>
    <cellStyle name="Note" xfId="485"/>
    <cellStyle name="Note 2" xfId="486"/>
    <cellStyle name="Note 2 2" xfId="487"/>
    <cellStyle name="Note 2 3" xfId="488"/>
    <cellStyle name="Note 2 4" xfId="489"/>
    <cellStyle name="Note 2_Anexa-DE-3-2013" xfId="490"/>
    <cellStyle name="Note 3" xfId="491"/>
    <cellStyle name="Ôèíàíñîâûé_Tranche" xfId="492"/>
    <cellStyle name="Of which" xfId="493"/>
    <cellStyle name="Output" xfId="494"/>
    <cellStyle name="Output 2" xfId="495"/>
    <cellStyle name="Pénznem [0]_10mell99" xfId="496"/>
    <cellStyle name="Pénznem_10mell99" xfId="497"/>
    <cellStyle name="Percen - Style1" xfId="498"/>
    <cellStyle name="Percent" xfId="499"/>
    <cellStyle name="Percent [2]" xfId="500"/>
    <cellStyle name="Percent 2" xfId="501"/>
    <cellStyle name="Percent 3" xfId="502"/>
    <cellStyle name="percentage difference" xfId="503"/>
    <cellStyle name="percentage difference 2" xfId="504"/>
    <cellStyle name="percentage difference 3" xfId="505"/>
    <cellStyle name="percentage difference 4" xfId="506"/>
    <cellStyle name="percentage difference 5" xfId="507"/>
    <cellStyle name="percentage difference one decimal" xfId="508"/>
    <cellStyle name="percentage difference one decimal 2" xfId="509"/>
    <cellStyle name="percentage difference one decimal 3" xfId="510"/>
    <cellStyle name="percentage difference one decimal 4" xfId="511"/>
    <cellStyle name="percentage difference one decimal 5" xfId="512"/>
    <cellStyle name="percentage difference zero decimal" xfId="513"/>
    <cellStyle name="percentage difference zero decimal 2" xfId="514"/>
    <cellStyle name="percentage difference zero decimal 3" xfId="515"/>
    <cellStyle name="percentage difference zero decimal 4" xfId="516"/>
    <cellStyle name="percentage difference zero decimal 5" xfId="517"/>
    <cellStyle name="Pevný" xfId="518"/>
    <cellStyle name="Presentation" xfId="519"/>
    <cellStyle name="Publication" xfId="520"/>
    <cellStyle name="Red Text" xfId="521"/>
    <cellStyle name="reduced" xfId="522"/>
    <cellStyle name="Standard_laroux" xfId="523"/>
    <cellStyle name="STYL1 - Style1" xfId="524"/>
    <cellStyle name="Style 1" xfId="525"/>
    <cellStyle name="Style 1 2" xfId="526"/>
    <cellStyle name="Style 2" xfId="527"/>
    <cellStyle name="Style1" xfId="528"/>
    <cellStyle name="Text" xfId="529"/>
    <cellStyle name="text BoldBlack" xfId="530"/>
    <cellStyle name="text BoldUnderline" xfId="531"/>
    <cellStyle name="text BoldUnderlineER" xfId="532"/>
    <cellStyle name="text BoldUndlnBlack" xfId="533"/>
    <cellStyle name="text LightGreen" xfId="534"/>
    <cellStyle name="Title" xfId="535"/>
    <cellStyle name="Title 2" xfId="536"/>
    <cellStyle name="TopGrey" xfId="537"/>
    <cellStyle name="Total" xfId="538"/>
    <cellStyle name="Total 2" xfId="539"/>
    <cellStyle name="Undefiniert" xfId="540"/>
    <cellStyle name="ux" xfId="541"/>
    <cellStyle name="Währung [0]_laroux" xfId="542"/>
    <cellStyle name="Währung_laroux" xfId="543"/>
    <cellStyle name="Warning Text" xfId="544"/>
    <cellStyle name="Warning Text 2" xfId="545"/>
    <cellStyle name="WebAnchor1" xfId="546"/>
    <cellStyle name="WebAnchor2" xfId="547"/>
    <cellStyle name="WebAnchor3" xfId="548"/>
    <cellStyle name="WebAnchor4" xfId="549"/>
    <cellStyle name="WebAnchor5" xfId="550"/>
    <cellStyle name="WebAnchor6" xfId="551"/>
    <cellStyle name="WebAnchor7" xfId="552"/>
    <cellStyle name="Webexclude" xfId="553"/>
    <cellStyle name="WebFN" xfId="554"/>
    <cellStyle name="WebFN1" xfId="555"/>
    <cellStyle name="WebFN2" xfId="556"/>
    <cellStyle name="WebFN3" xfId="557"/>
    <cellStyle name="WebFN4" xfId="558"/>
    <cellStyle name="WebHR" xfId="559"/>
    <cellStyle name="WebHR 2" xfId="560"/>
    <cellStyle name="WebHR 3" xfId="561"/>
    <cellStyle name="WebHR 4" xfId="562"/>
    <cellStyle name="WebHR 5" xfId="563"/>
    <cellStyle name="WebIndent1" xfId="564"/>
    <cellStyle name="WebIndent1 2" xfId="565"/>
    <cellStyle name="WebIndent1 3" xfId="566"/>
    <cellStyle name="WebIndent1 4" xfId="567"/>
    <cellStyle name="WebIndent1 5" xfId="568"/>
    <cellStyle name="WebIndent1wFN3" xfId="569"/>
    <cellStyle name="WebIndent2" xfId="570"/>
    <cellStyle name="WebIndent2 2" xfId="571"/>
    <cellStyle name="WebIndent2 3" xfId="572"/>
    <cellStyle name="WebIndent2 4" xfId="573"/>
    <cellStyle name="WebIndent2 5" xfId="574"/>
    <cellStyle name="WebNoBR" xfId="575"/>
    <cellStyle name="Záhlaví 1" xfId="576"/>
    <cellStyle name="Záhlaví 2" xfId="577"/>
    <cellStyle name="zero" xfId="578"/>
    <cellStyle name="zero 2" xfId="579"/>
    <cellStyle name="zero 3" xfId="580"/>
    <cellStyle name="zero 4" xfId="581"/>
    <cellStyle name="zero 5" xfId="582"/>
    <cellStyle name="Акцент1" xfId="583"/>
    <cellStyle name="Акцент2" xfId="584"/>
    <cellStyle name="Акцент3" xfId="585"/>
    <cellStyle name="Акцент4" xfId="586"/>
    <cellStyle name="Акцент5" xfId="587"/>
    <cellStyle name="Акцент6" xfId="588"/>
    <cellStyle name="Ввод " xfId="589"/>
    <cellStyle name="Вывод" xfId="590"/>
    <cellStyle name="Вычисление" xfId="591"/>
    <cellStyle name="ДАТА" xfId="592"/>
    <cellStyle name="Денежный [0]_453" xfId="593"/>
    <cellStyle name="Денежный_453" xfId="594"/>
    <cellStyle name="Заголовок 1" xfId="595"/>
    <cellStyle name="Заголовок 2" xfId="596"/>
    <cellStyle name="Заголовок 3" xfId="597"/>
    <cellStyle name="Заголовок 4" xfId="598"/>
    <cellStyle name="ЗАГОЛОВОК1" xfId="599"/>
    <cellStyle name="ЗАГОЛОВОК2" xfId="600"/>
    <cellStyle name="Итог" xfId="601"/>
    <cellStyle name="ИТОГОВЫЙ" xfId="602"/>
    <cellStyle name="Контрольная ячейка" xfId="603"/>
    <cellStyle name="Название" xfId="604"/>
    <cellStyle name="Нейтральный" xfId="605"/>
    <cellStyle name="Обычный 2" xfId="606"/>
    <cellStyle name="Обычный_02-682" xfId="607"/>
    <cellStyle name="Открывавшаяся гиперссылка_Table_B_1999_2000_2001" xfId="608"/>
    <cellStyle name="Плохой" xfId="609"/>
    <cellStyle name="Пояснение" xfId="610"/>
    <cellStyle name="Примечание" xfId="611"/>
    <cellStyle name="ПРОЦЕНТНЫЙ_BOPENGC" xfId="612"/>
    <cellStyle name="Связанная ячейка" xfId="613"/>
    <cellStyle name="ТЕКСТ" xfId="614"/>
    <cellStyle name="Текст предупреждения" xfId="615"/>
    <cellStyle name="Тысячи [0]_Dk98" xfId="616"/>
    <cellStyle name="Тысячи_Dk98" xfId="617"/>
    <cellStyle name="УровеньСтолб_1_Структура державного боргу" xfId="618"/>
    <cellStyle name="УровеньСтрок_1_Структура державного боргу" xfId="619"/>
    <cellStyle name="ФИКСИРОВАННЫЙ" xfId="620"/>
    <cellStyle name="Финансовый [0]_453" xfId="621"/>
    <cellStyle name="Финансовый_1 квартал-уточ.платежі" xfId="622"/>
    <cellStyle name="Хороший" xfId="6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DATA\COUNTRY\Ghana\q-drive\GHA\External\GHAB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Bref1098\RWBOP99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\BOP9703_stres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6_misiunileFMI\2014\DBP\Prognozare_Contului_curen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FIS\ESAF3\f11_2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2011\Note-analitice-in-lucru\BP_tr1_20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OMMON\de_Lucru\BPM6%20trecere\BP%20tr4%202014%20editia%20VI\FMI_unit_CC_CK_18_03_2015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CLEMENTS\Local%20Settings\Temporary%20Internet%20Files\OLK5\External%20DSA%20Template_country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WIN\Temporary%20Internet%20Files\OLK93A2\Macedonia\Missions\July2000\BriefingPaper\MacroframeworkJun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SOFFICE\EXCEL\ARM\MONREV9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WINDOWS\TEMP\CRI-BOP-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CRI-BOP-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MKD\REP\TABLES\red98\Mk-red9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Dbase\Dinput\CRI-INPUT-A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CA\CRI\EXTERNAL\Output\Other-2002\CRI-INPUT-ABOP-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BLPL\CBP\MBP_VI\2012_2013\Comert_2014_BPM_6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app2-ctr\WORK\5-TRANSFERURI%20CURENTE\2011%20(Zacon)\Trimestrul%20IV\1-Transferuri_Curente_4-20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ARM_MONEY\CBA%20Data\Letsfinis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S\BGR\1MIS9805\FIELD\MAC98EF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Local%20Settings\Temporary%20Internet%20Files\OLK8\2001%20Art%20IV\September%2011\Brb_BOP_2001_September50percenttoursimshortfal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ON\1999\sept19\mnit08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gr\GEN\BG%20SINAW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4\users2\DATA\PA\CHL\SECTORS\BOP\Bop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_GAS-GEE"/>
      <sheetName val="Monthly Debt service"/>
      <sheetName val="cash flow"/>
      <sheetName val="RMe"/>
      <sheetName val="TOC"/>
      <sheetName val="IN"/>
      <sheetName val="OUT"/>
      <sheetName val="OldOut"/>
      <sheetName val="OUT (2)"/>
      <sheetName val="Asp"/>
      <sheetName val="T-DSvc"/>
      <sheetName val="T-BOP"/>
      <sheetName val="T-DSA"/>
      <sheetName val="2001Cshflw"/>
      <sheetName val="2002Cshflw"/>
      <sheetName val="2003Cshflw"/>
      <sheetName val="2004Cshflw"/>
      <sheetName val="Main"/>
      <sheetName val="Ind"/>
      <sheetName val="X"/>
      <sheetName val="X-Id"/>
      <sheetName val="M"/>
      <sheetName val="M-Id"/>
      <sheetName val="Svc"/>
      <sheetName val="Int"/>
      <sheetName val="Tr"/>
      <sheetName val="Dsb"/>
      <sheetName val="Amt"/>
      <sheetName val="Req"/>
      <sheetName val="IMF"/>
      <sheetName val="NIR"/>
      <sheetName val="BOG"/>
      <sheetName val="Dbt"/>
      <sheetName val="HIPC-rlf"/>
      <sheetName val="T-BOP-DSA"/>
      <sheetName val="nominal relief "/>
      <sheetName val="DSA1001"/>
      <sheetName val="Null1"/>
      <sheetName val="WetaOld"/>
      <sheetName val="NEW-BIL"/>
      <sheetName val="ControlSheet"/>
      <sheetName val="T-Rq"/>
      <sheetName val="T-IMF"/>
      <sheetName val="EU-OUT"/>
      <sheetName val="Table 33"/>
      <sheetName val="Table 34"/>
      <sheetName val="Table 35"/>
      <sheetName val="Table 37"/>
      <sheetName val="Table 3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10">
          <cell r="AK10">
            <v>322.0973526926334</v>
          </cell>
          <cell r="AL10">
            <v>-34.38880090846237</v>
          </cell>
          <cell r="AM10">
            <v>-90.6970996926334</v>
          </cell>
          <cell r="AQ10">
            <v>310.1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ul curent"/>
      <sheetName val="total"/>
      <sheetName val="CSI"/>
      <sheetName val="RL"/>
      <sheetName val="bunuri BoP"/>
      <sheetName val="BNS"/>
      <sheetName val="Q_trend"/>
      <sheetName val="tranzit de gaz"/>
      <sheetName val="casa_STIB"/>
      <sheetName val="venituri"/>
      <sheetName val="DPM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neg-sum"/>
      <sheetName val="special cons"/>
      <sheetName val="98BudRev"/>
      <sheetName val="Medium-Term "/>
      <sheetName val="Consolidated_Gov't"/>
      <sheetName val="State_Gov't"/>
      <sheetName val="prt-state"/>
      <sheetName val="PEF"/>
      <sheetName val="Budget 99"/>
      <sheetName val="Republican Gov't"/>
      <sheetName val="Rep. Summ."/>
      <sheetName val="9_98 rep  neg"/>
      <sheetName val="Local Gov't"/>
      <sheetName val="rep- monitor"/>
      <sheetName val="Output_Real"/>
      <sheetName val="Input_Real"/>
      <sheetName val="Input_BoP"/>
      <sheetName val="SPA-fin"/>
      <sheetName val="Tax_Arrears"/>
      <sheetName val="Input_Sheet Ol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nit_prim_2014"/>
      <sheetName val="vent_prim_2013"/>
      <sheetName val="venit_prim_2012"/>
      <sheetName val="Tr_Capital 2014"/>
      <sheetName val="capital_PF"/>
      <sheetName val="Tr_Capital 2013 BPM6"/>
      <sheetName val="Tr_Capital 2012 BPM6"/>
      <sheetName val="Tr_Curente 2014"/>
      <sheetName val="Tr_Curente 2013 BPM6 "/>
      <sheetName val="Tr_Curente 2012 BPM6 "/>
      <sheetName val="prelucr_RM_RL"/>
      <sheetName val="prelucr_RM_CSI"/>
      <sheetName val="prelucr_peste hotare_RL"/>
      <sheetName val="prelucr_peste hotare_CSI"/>
      <sheetName val="prelucrare_bunuri"/>
      <sheetName val="reexport"/>
      <sheetName val="FISIM"/>
      <sheetName val="bunuri BoP"/>
      <sheetName val="FMI"/>
      <sheetName val="BoP 5"/>
      <sheetName val="Sheet2"/>
      <sheetName val="Sheet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Inp_Outp_debt"/>
      <sheetName val="SR_Table_Baseline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Data chart"/>
      <sheetName val="Figure"/>
      <sheetName val="ControlShee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acroframework-Ver.2"/>
      <sheetName val="Macroframework-Ver.1"/>
    </sheetNames>
    <sheetDataSet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>
            <v>101</v>
          </cell>
        </row>
        <row r="106">
          <cell r="A106">
            <v>102</v>
          </cell>
        </row>
        <row r="107">
          <cell r="A107">
            <v>103</v>
          </cell>
        </row>
        <row r="108">
          <cell r="A108">
            <v>104</v>
          </cell>
        </row>
        <row r="109">
          <cell r="A109">
            <v>105</v>
          </cell>
        </row>
        <row r="110">
          <cell r="A110">
            <v>106</v>
          </cell>
        </row>
        <row r="111">
          <cell r="A111">
            <v>107</v>
          </cell>
        </row>
        <row r="112">
          <cell r="A112">
            <v>108</v>
          </cell>
        </row>
        <row r="113">
          <cell r="A113">
            <v>109</v>
          </cell>
        </row>
        <row r="114">
          <cell r="A114">
            <v>110</v>
          </cell>
        </row>
        <row r="115">
          <cell r="A115">
            <v>111</v>
          </cell>
        </row>
        <row r="116">
          <cell r="A116">
            <v>112</v>
          </cell>
        </row>
        <row r="117">
          <cell r="A117">
            <v>113</v>
          </cell>
        </row>
        <row r="118">
          <cell r="A118">
            <v>114</v>
          </cell>
        </row>
        <row r="119">
          <cell r="A119">
            <v>115</v>
          </cell>
        </row>
        <row r="120">
          <cell r="A120">
            <v>116</v>
          </cell>
        </row>
        <row r="121">
          <cell r="A121">
            <v>117</v>
          </cell>
        </row>
        <row r="122">
          <cell r="A122">
            <v>118</v>
          </cell>
        </row>
        <row r="123">
          <cell r="A123">
            <v>119</v>
          </cell>
        </row>
        <row r="124">
          <cell r="A124">
            <v>120</v>
          </cell>
        </row>
        <row r="125">
          <cell r="A125">
            <v>121</v>
          </cell>
        </row>
        <row r="126">
          <cell r="A126">
            <v>122</v>
          </cell>
        </row>
        <row r="127">
          <cell r="A127">
            <v>123</v>
          </cell>
        </row>
        <row r="128">
          <cell r="A128">
            <v>124</v>
          </cell>
        </row>
        <row r="129">
          <cell r="A129">
            <v>125</v>
          </cell>
        </row>
        <row r="130">
          <cell r="A130">
            <v>126</v>
          </cell>
        </row>
        <row r="131">
          <cell r="A131">
            <v>127</v>
          </cell>
        </row>
        <row r="132">
          <cell r="A132">
            <v>128</v>
          </cell>
        </row>
        <row r="133">
          <cell r="A133">
            <v>129</v>
          </cell>
        </row>
        <row r="134">
          <cell r="A134">
            <v>130</v>
          </cell>
        </row>
        <row r="135">
          <cell r="A135">
            <v>131</v>
          </cell>
        </row>
        <row r="136">
          <cell r="A136">
            <v>132</v>
          </cell>
        </row>
        <row r="137">
          <cell r="A137">
            <v>133</v>
          </cell>
        </row>
        <row r="138">
          <cell r="A138">
            <v>134</v>
          </cell>
        </row>
        <row r="139">
          <cell r="A139">
            <v>135</v>
          </cell>
        </row>
        <row r="140">
          <cell r="A140">
            <v>136</v>
          </cell>
        </row>
        <row r="141">
          <cell r="A141">
            <v>137</v>
          </cell>
        </row>
        <row r="142">
          <cell r="A142">
            <v>138</v>
          </cell>
        </row>
        <row r="143">
          <cell r="A143">
            <v>139</v>
          </cell>
        </row>
        <row r="144">
          <cell r="A144">
            <v>140</v>
          </cell>
        </row>
        <row r="145">
          <cell r="A145">
            <v>141</v>
          </cell>
        </row>
        <row r="146">
          <cell r="A146">
            <v>142</v>
          </cell>
        </row>
        <row r="147">
          <cell r="A147">
            <v>143</v>
          </cell>
        </row>
        <row r="148">
          <cell r="A148">
            <v>144</v>
          </cell>
        </row>
        <row r="149">
          <cell r="A149">
            <v>145</v>
          </cell>
        </row>
        <row r="150">
          <cell r="A150">
            <v>146</v>
          </cell>
        </row>
        <row r="151">
          <cell r="A151">
            <v>147</v>
          </cell>
        </row>
        <row r="152">
          <cell r="A152">
            <v>148</v>
          </cell>
        </row>
        <row r="153">
          <cell r="A153">
            <v>149</v>
          </cell>
        </row>
        <row r="154">
          <cell r="A154">
            <v>150</v>
          </cell>
        </row>
        <row r="155">
          <cell r="A155">
            <v>151</v>
          </cell>
        </row>
        <row r="156">
          <cell r="A156">
            <v>152</v>
          </cell>
        </row>
        <row r="157">
          <cell r="A157">
            <v>153</v>
          </cell>
        </row>
        <row r="158">
          <cell r="A158">
            <v>154</v>
          </cell>
        </row>
        <row r="159">
          <cell r="A159">
            <v>155</v>
          </cell>
        </row>
        <row r="160">
          <cell r="A160">
            <v>156</v>
          </cell>
        </row>
        <row r="161">
          <cell r="A161">
            <v>157</v>
          </cell>
        </row>
        <row r="162">
          <cell r="A162">
            <v>158</v>
          </cell>
        </row>
        <row r="163">
          <cell r="A163">
            <v>159</v>
          </cell>
        </row>
        <row r="164">
          <cell r="A164">
            <v>160</v>
          </cell>
        </row>
        <row r="165">
          <cell r="A165">
            <v>161</v>
          </cell>
        </row>
        <row r="166">
          <cell r="A166">
            <v>162</v>
          </cell>
        </row>
        <row r="167">
          <cell r="A167">
            <v>163</v>
          </cell>
        </row>
        <row r="168">
          <cell r="A168">
            <v>164</v>
          </cell>
        </row>
        <row r="169">
          <cell r="A169">
            <v>165</v>
          </cell>
        </row>
        <row r="170">
          <cell r="A170">
            <v>166</v>
          </cell>
        </row>
        <row r="171">
          <cell r="A171">
            <v>167</v>
          </cell>
        </row>
        <row r="172">
          <cell r="A172">
            <v>168</v>
          </cell>
        </row>
        <row r="173">
          <cell r="A173">
            <v>169</v>
          </cell>
        </row>
        <row r="174">
          <cell r="A174">
            <v>170</v>
          </cell>
        </row>
        <row r="175">
          <cell r="A175">
            <v>171</v>
          </cell>
        </row>
        <row r="176">
          <cell r="A176">
            <v>172</v>
          </cell>
        </row>
        <row r="177">
          <cell r="A177">
            <v>173</v>
          </cell>
        </row>
        <row r="178">
          <cell r="A178">
            <v>174</v>
          </cell>
        </row>
        <row r="179">
          <cell r="A179">
            <v>175</v>
          </cell>
        </row>
        <row r="180">
          <cell r="A180">
            <v>176</v>
          </cell>
        </row>
        <row r="181">
          <cell r="A181">
            <v>177</v>
          </cell>
        </row>
        <row r="182">
          <cell r="A182">
            <v>178</v>
          </cell>
        </row>
        <row r="183">
          <cell r="A183">
            <v>179</v>
          </cell>
        </row>
        <row r="184">
          <cell r="A184">
            <v>180</v>
          </cell>
        </row>
        <row r="185">
          <cell r="A185">
            <v>181</v>
          </cell>
        </row>
        <row r="186">
          <cell r="A186">
            <v>182</v>
          </cell>
        </row>
        <row r="187">
          <cell r="A187">
            <v>183</v>
          </cell>
        </row>
        <row r="188">
          <cell r="A188">
            <v>184</v>
          </cell>
        </row>
        <row r="189">
          <cell r="A189">
            <v>185</v>
          </cell>
        </row>
        <row r="190">
          <cell r="A190">
            <v>186</v>
          </cell>
        </row>
        <row r="191">
          <cell r="A191">
            <v>187</v>
          </cell>
        </row>
        <row r="192">
          <cell r="A192">
            <v>188</v>
          </cell>
        </row>
        <row r="193">
          <cell r="A193">
            <v>189</v>
          </cell>
        </row>
        <row r="194">
          <cell r="A194">
            <v>190</v>
          </cell>
        </row>
        <row r="195">
          <cell r="A195">
            <v>191</v>
          </cell>
        </row>
        <row r="196">
          <cell r="A196">
            <v>192</v>
          </cell>
        </row>
        <row r="197">
          <cell r="A197">
            <v>193</v>
          </cell>
        </row>
        <row r="198">
          <cell r="A198">
            <v>194</v>
          </cell>
        </row>
        <row r="199">
          <cell r="A199">
            <v>195</v>
          </cell>
        </row>
        <row r="200">
          <cell r="A200">
            <v>196</v>
          </cell>
        </row>
        <row r="201">
          <cell r="A201">
            <v>197</v>
          </cell>
        </row>
        <row r="202">
          <cell r="A202">
            <v>198</v>
          </cell>
        </row>
        <row r="203">
          <cell r="A203">
            <v>199</v>
          </cell>
        </row>
        <row r="204">
          <cell r="A204">
            <v>200</v>
          </cell>
        </row>
        <row r="205">
          <cell r="A205">
            <v>201</v>
          </cell>
        </row>
        <row r="206">
          <cell r="A206">
            <v>202</v>
          </cell>
        </row>
        <row r="207">
          <cell r="A207">
            <v>203</v>
          </cell>
        </row>
        <row r="208">
          <cell r="A208">
            <v>204</v>
          </cell>
        </row>
        <row r="209">
          <cell r="A209">
            <v>205</v>
          </cell>
        </row>
        <row r="210">
          <cell r="A210">
            <v>206</v>
          </cell>
        </row>
        <row r="211">
          <cell r="A211">
            <v>207</v>
          </cell>
        </row>
        <row r="212">
          <cell r="A212">
            <v>208</v>
          </cell>
        </row>
        <row r="213">
          <cell r="A213">
            <v>209</v>
          </cell>
        </row>
        <row r="214">
          <cell r="A214">
            <v>210</v>
          </cell>
        </row>
        <row r="215">
          <cell r="A215">
            <v>211</v>
          </cell>
        </row>
        <row r="216">
          <cell r="A216">
            <v>212</v>
          </cell>
        </row>
        <row r="217">
          <cell r="A217">
            <v>213</v>
          </cell>
        </row>
        <row r="218">
          <cell r="A218">
            <v>214</v>
          </cell>
        </row>
        <row r="219">
          <cell r="A219">
            <v>215</v>
          </cell>
        </row>
        <row r="220">
          <cell r="A220">
            <v>216</v>
          </cell>
        </row>
        <row r="221">
          <cell r="A221">
            <v>217</v>
          </cell>
        </row>
        <row r="222">
          <cell r="A222">
            <v>218</v>
          </cell>
        </row>
        <row r="223">
          <cell r="A223">
            <v>219</v>
          </cell>
        </row>
        <row r="224">
          <cell r="A224">
            <v>220</v>
          </cell>
        </row>
        <row r="225">
          <cell r="A225">
            <v>221</v>
          </cell>
        </row>
        <row r="226">
          <cell r="A226">
            <v>222</v>
          </cell>
        </row>
        <row r="227">
          <cell r="A227">
            <v>223</v>
          </cell>
        </row>
        <row r="228">
          <cell r="A228">
            <v>224</v>
          </cell>
        </row>
        <row r="229">
          <cell r="A229">
            <v>225</v>
          </cell>
        </row>
        <row r="230">
          <cell r="A230">
            <v>226</v>
          </cell>
        </row>
        <row r="231">
          <cell r="A231">
            <v>227</v>
          </cell>
        </row>
        <row r="232">
          <cell r="A232">
            <v>228</v>
          </cell>
        </row>
        <row r="233">
          <cell r="A233">
            <v>229</v>
          </cell>
        </row>
        <row r="234">
          <cell r="A234">
            <v>230</v>
          </cell>
        </row>
        <row r="235">
          <cell r="A235">
            <v>231</v>
          </cell>
        </row>
        <row r="236">
          <cell r="A236">
            <v>232</v>
          </cell>
        </row>
        <row r="237">
          <cell r="A237">
            <v>233</v>
          </cell>
        </row>
        <row r="238">
          <cell r="A238">
            <v>234</v>
          </cell>
        </row>
        <row r="239">
          <cell r="A239">
            <v>235</v>
          </cell>
        </row>
        <row r="240">
          <cell r="A240">
            <v>236</v>
          </cell>
        </row>
        <row r="241">
          <cell r="A241">
            <v>237</v>
          </cell>
        </row>
        <row r="242">
          <cell r="A242">
            <v>238</v>
          </cell>
        </row>
        <row r="243">
          <cell r="A243">
            <v>239</v>
          </cell>
        </row>
        <row r="244">
          <cell r="A244">
            <v>240</v>
          </cell>
        </row>
        <row r="245">
          <cell r="A245">
            <v>241</v>
          </cell>
        </row>
        <row r="246">
          <cell r="A246">
            <v>242</v>
          </cell>
        </row>
        <row r="247">
          <cell r="A247">
            <v>243</v>
          </cell>
        </row>
        <row r="248">
          <cell r="A248">
            <v>244</v>
          </cell>
        </row>
        <row r="249">
          <cell r="A249">
            <v>245</v>
          </cell>
        </row>
        <row r="250">
          <cell r="A250">
            <v>246</v>
          </cell>
        </row>
        <row r="251">
          <cell r="A251">
            <v>247</v>
          </cell>
        </row>
        <row r="252">
          <cell r="A252">
            <v>248</v>
          </cell>
        </row>
        <row r="253">
          <cell r="A253">
            <v>249</v>
          </cell>
        </row>
        <row r="254">
          <cell r="A254">
            <v>250</v>
          </cell>
        </row>
        <row r="255">
          <cell r="A255">
            <v>251</v>
          </cell>
        </row>
        <row r="256">
          <cell r="A256">
            <v>252</v>
          </cell>
        </row>
        <row r="257">
          <cell r="A257">
            <v>253</v>
          </cell>
        </row>
        <row r="258">
          <cell r="A258">
            <v>254</v>
          </cell>
        </row>
        <row r="259">
          <cell r="A259">
            <v>255</v>
          </cell>
        </row>
        <row r="260">
          <cell r="A260">
            <v>256</v>
          </cell>
        </row>
        <row r="261">
          <cell r="A261">
            <v>257</v>
          </cell>
        </row>
        <row r="262">
          <cell r="A262">
            <v>258</v>
          </cell>
        </row>
        <row r="263">
          <cell r="A263">
            <v>259</v>
          </cell>
        </row>
        <row r="264">
          <cell r="A264">
            <v>260</v>
          </cell>
        </row>
        <row r="265">
          <cell r="A265">
            <v>261</v>
          </cell>
        </row>
        <row r="266">
          <cell r="A266">
            <v>262</v>
          </cell>
        </row>
        <row r="267">
          <cell r="A267">
            <v>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Border tax revenue 6.2"/>
      <sheetName val="MONREV98"/>
      <sheetName val="Cuadro 1"/>
      <sheetName val="Summary table"/>
    </sheetNames>
    <sheetDataSet>
      <sheetData sheetId="8">
        <row r="34">
          <cell r="C34">
            <v>3332.041999999999</v>
          </cell>
          <cell r="D34">
            <v>9651.826937500002</v>
          </cell>
          <cell r="E34">
            <v>18830.668999999998</v>
          </cell>
          <cell r="F34">
            <v>13414.53987681108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1"/>
      <sheetName val="oldtab3"/>
      <sheetName val="monthly data for table4"/>
      <sheetName val="TAB2"/>
      <sheetName val="TAB3"/>
      <sheetName val="TAB4"/>
      <sheetName val="TAB8"/>
      <sheetName val="TAB9"/>
      <sheetName val="TAB10"/>
      <sheetName val="TAB11"/>
      <sheetName val="table6"/>
      <sheetName val="table7"/>
      <sheetName val="tab6"/>
      <sheetName val="TAB12"/>
      <sheetName val="TAB13"/>
      <sheetName val="TAB14"/>
      <sheetName val="TAB15"/>
      <sheetName val="table12"/>
      <sheetName val="TAB16"/>
      <sheetName val="TAB17"/>
      <sheetName val="oldtab14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elucrare_bunuri"/>
      <sheetName val="reexport"/>
      <sheetName val="bunuri BoP"/>
      <sheetName val="Servicii_6"/>
      <sheetName val="remit"/>
      <sheetName val="FISIM"/>
      <sheetName val="venituri"/>
      <sheetName val="Tr_Curente BPM6"/>
      <sheetName val="Tr_Capital BPM6"/>
      <sheetName val="bpm6"/>
      <sheetName val="bpm5"/>
      <sheetName val="MBP6"/>
      <sheetName val="MBP5"/>
    </sheetNames>
    <sheetDataSet>
      <sheetData sheetId="0">
        <row r="4">
          <cell r="C4" t="str">
            <v>2009A1-2014A1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3. TC pe zone"/>
      <sheetName val="4. TC pe tari"/>
      <sheetName val="AT tr1"/>
      <sheetName val="AT tr2"/>
      <sheetName val="AT tr3"/>
      <sheetName val="AT tr4"/>
    </sheetNames>
    <sheetDataSet>
      <sheetData sheetId="2">
        <row r="3">
          <cell r="C3">
            <v>23.41</v>
          </cell>
        </row>
        <row r="4">
          <cell r="C4">
            <v>2.41</v>
          </cell>
        </row>
      </sheetData>
      <sheetData sheetId="3">
        <row r="3">
          <cell r="C3">
            <v>22.58</v>
          </cell>
        </row>
        <row r="4">
          <cell r="C4">
            <v>1.86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IMF"/>
      <sheetName val="Cashflow"/>
      <sheetName val="BP"/>
      <sheetName val="Finprog"/>
    </sheetNames>
    <sheetDataSet>
      <sheetData sheetId="1">
        <row r="32">
          <cell r="A32" t="str">
            <v>Other conversions</v>
          </cell>
          <cell r="B32" t="str">
            <v>²ÛÉ ÷áË³ñÏáõÙÝ»ñ</v>
          </cell>
          <cell r="C32" t="str">
            <v>Other conversions</v>
          </cell>
          <cell r="K32">
            <v>-23.14</v>
          </cell>
          <cell r="L32">
            <v>6.331</v>
          </cell>
          <cell r="M32">
            <v>5.21099999999998</v>
          </cell>
          <cell r="N32">
            <v>8.7</v>
          </cell>
          <cell r="O32">
            <v>61.99</v>
          </cell>
          <cell r="P32">
            <v>82.23199999999999</v>
          </cell>
          <cell r="Q32">
            <v>5.38777</v>
          </cell>
          <cell r="R32">
            <v>-16.315</v>
          </cell>
          <cell r="S32">
            <v>9.45222</v>
          </cell>
          <cell r="T32">
            <v>20.488</v>
          </cell>
          <cell r="U32">
            <v>19.01299</v>
          </cell>
          <cell r="V32">
            <v>-30.59029031211196</v>
          </cell>
          <cell r="W32">
            <v>-2.1941556250004624</v>
          </cell>
          <cell r="X32">
            <v>-1.60879860859963</v>
          </cell>
          <cell r="Y32">
            <v>-10.456</v>
          </cell>
          <cell r="Z32">
            <v>-44.849244545712054</v>
          </cell>
          <cell r="AE32">
            <v>0</v>
          </cell>
          <cell r="AF32">
            <v>-10</v>
          </cell>
          <cell r="AG32">
            <v>-10</v>
          </cell>
          <cell r="AH32">
            <v>-10</v>
          </cell>
        </row>
        <row r="33">
          <cell r="A33" t="str">
            <v>Interventions</v>
          </cell>
          <cell r="B33" t="str">
            <v>ÆÝï»ñí»ÝóÇ³Ý»ñ</v>
          </cell>
          <cell r="C33" t="str">
            <v>Interventions</v>
          </cell>
          <cell r="K33">
            <v>-33.4</v>
          </cell>
          <cell r="L33">
            <v>-10.425</v>
          </cell>
          <cell r="M33">
            <v>-5.875</v>
          </cell>
          <cell r="N33">
            <v>-8.68</v>
          </cell>
          <cell r="O33">
            <v>-19.512</v>
          </cell>
          <cell r="P33">
            <v>-44.492000000000004</v>
          </cell>
          <cell r="Q33">
            <v>-12</v>
          </cell>
          <cell r="R33">
            <v>3.779</v>
          </cell>
          <cell r="S33">
            <v>3.377</v>
          </cell>
          <cell r="T33">
            <v>-37.469</v>
          </cell>
          <cell r="U33">
            <v>-42.313</v>
          </cell>
          <cell r="V33">
            <v>-4.175</v>
          </cell>
          <cell r="W33">
            <v>-0.1</v>
          </cell>
          <cell r="X33">
            <v>-2.65</v>
          </cell>
          <cell r="Y33">
            <v>-0.656966</v>
          </cell>
          <cell r="Z33">
            <v>-7.581965999999999</v>
          </cell>
          <cell r="AA33">
            <v>-7.500000000000001</v>
          </cell>
          <cell r="AB33">
            <v>-10.2</v>
          </cell>
          <cell r="AC33">
            <v>-7.449999999999998</v>
          </cell>
          <cell r="AD33">
            <v>-12.899999999999999</v>
          </cell>
          <cell r="AE33">
            <v>-38.05</v>
          </cell>
          <cell r="AF33">
            <v>-7.83122499999997</v>
          </cell>
          <cell r="AG33">
            <v>-15.5936500000001</v>
          </cell>
          <cell r="AH33">
            <v>-15.6736500000001</v>
          </cell>
        </row>
        <row r="38">
          <cell r="A38" t="str">
            <v>Gross official reserves (formula)</v>
          </cell>
          <cell r="B38" t="str">
            <v>Ð³Ù³Ë³éÝ ³ñï³ùÇÝ å³ÑáõëïÝ»ñ (Íñ³·ñ. ÷áË³ñÅ»ùáí)</v>
          </cell>
          <cell r="C38" t="str">
            <v>Gross official reserves (formula)</v>
          </cell>
          <cell r="K38">
            <v>242.427</v>
          </cell>
          <cell r="L38">
            <v>259.633</v>
          </cell>
          <cell r="M38">
            <v>253.76899999999995</v>
          </cell>
          <cell r="N38">
            <v>262.88899999999995</v>
          </cell>
          <cell r="O38">
            <v>297.26699999999994</v>
          </cell>
          <cell r="P38">
            <v>297.26699999999994</v>
          </cell>
          <cell r="Q38">
            <v>288.4815237099999</v>
          </cell>
          <cell r="R38">
            <v>265.5284209949999</v>
          </cell>
          <cell r="S38">
            <v>301.46964582914194</v>
          </cell>
          <cell r="T38">
            <v>303.00363373211195</v>
          </cell>
          <cell r="U38">
            <v>303.00363373211195</v>
          </cell>
          <cell r="V38">
            <v>290.9757954836</v>
          </cell>
          <cell r="W38">
            <v>287.15079548359955</v>
          </cell>
          <cell r="X38">
            <v>296.47532499999994</v>
          </cell>
          <cell r="Y38">
            <v>313.74720331249995</v>
          </cell>
          <cell r="Z38">
            <v>313.74720331249995</v>
          </cell>
          <cell r="AA38">
            <v>307.65788331549993</v>
          </cell>
          <cell r="AB38">
            <v>316.01548037581813</v>
          </cell>
          <cell r="AC38">
            <v>333.59224332463634</v>
          </cell>
          <cell r="AD38">
            <v>343.34272349515453</v>
          </cell>
          <cell r="AE38">
            <v>343.3427234951545</v>
          </cell>
          <cell r="AF38">
            <v>344.5278616951545</v>
          </cell>
          <cell r="AG38">
            <v>347.1157921951544</v>
          </cell>
          <cell r="AH38">
            <v>328.6307706951543</v>
          </cell>
        </row>
      </sheetData>
      <sheetData sheetId="3">
        <row r="6">
          <cell r="D6">
            <v>1995</v>
          </cell>
          <cell r="E6">
            <v>1.96</v>
          </cell>
          <cell r="F6">
            <v>2.96</v>
          </cell>
          <cell r="G6">
            <v>3.96</v>
          </cell>
          <cell r="H6">
            <v>4.96</v>
          </cell>
          <cell r="I6">
            <v>1996</v>
          </cell>
          <cell r="J6">
            <v>1.97</v>
          </cell>
          <cell r="K6">
            <v>2.97</v>
          </cell>
          <cell r="L6">
            <v>3.97</v>
          </cell>
          <cell r="M6">
            <v>4.97</v>
          </cell>
          <cell r="N6">
            <v>1997</v>
          </cell>
          <cell r="O6">
            <v>1.98</v>
          </cell>
          <cell r="P6">
            <v>2.98</v>
          </cell>
          <cell r="Q6">
            <v>3.98</v>
          </cell>
          <cell r="R6">
            <v>4.98</v>
          </cell>
          <cell r="S6">
            <v>1998</v>
          </cell>
          <cell r="T6">
            <v>1.99</v>
          </cell>
          <cell r="U6">
            <v>2.99</v>
          </cell>
          <cell r="V6">
            <v>3.99</v>
          </cell>
          <cell r="W6">
            <v>4.99</v>
          </cell>
          <cell r="X6">
            <v>1999</v>
          </cell>
          <cell r="Y6">
            <v>1</v>
          </cell>
          <cell r="Z6">
            <v>2</v>
          </cell>
          <cell r="AA6">
            <v>3</v>
          </cell>
          <cell r="AB6">
            <v>4</v>
          </cell>
          <cell r="AC6">
            <v>2000</v>
          </cell>
          <cell r="AD6">
            <v>1.01</v>
          </cell>
          <cell r="AE6">
            <v>2.01</v>
          </cell>
          <cell r="AF6">
            <v>3.01</v>
          </cell>
          <cell r="AG6">
            <v>4.01</v>
          </cell>
          <cell r="AH6">
            <v>2001</v>
          </cell>
          <cell r="AI6">
            <v>2002</v>
          </cell>
          <cell r="AJ6">
            <v>2003</v>
          </cell>
        </row>
        <row r="7">
          <cell r="S7" t="str">
            <v>actual</v>
          </cell>
          <cell r="T7" t="str">
            <v>actual</v>
          </cell>
          <cell r="U7" t="str">
            <v>actual</v>
          </cell>
          <cell r="V7" t="str">
            <v>actual</v>
          </cell>
          <cell r="W7" t="str">
            <v>actual</v>
          </cell>
          <cell r="X7" t="str">
            <v>actual</v>
          </cell>
          <cell r="Y7" t="str">
            <v>actual</v>
          </cell>
          <cell r="Z7" t="str">
            <v>actual</v>
          </cell>
          <cell r="AA7" t="str">
            <v>actual</v>
          </cell>
          <cell r="AB7" t="str">
            <v>prog</v>
          </cell>
          <cell r="AC7" t="str">
            <v>prog</v>
          </cell>
          <cell r="AD7" t="str">
            <v>prog</v>
          </cell>
          <cell r="AE7" t="str">
            <v>prog</v>
          </cell>
          <cell r="AF7" t="str">
            <v>prog</v>
          </cell>
          <cell r="AG7" t="str">
            <v>prog</v>
          </cell>
          <cell r="AH7" t="str">
            <v>prog</v>
          </cell>
          <cell r="AI7" t="str">
            <v>prog</v>
          </cell>
          <cell r="AJ7" t="str">
            <v>prog</v>
          </cell>
        </row>
        <row r="9">
          <cell r="D9">
            <v>-218.37000000000003</v>
          </cell>
          <cell r="E9">
            <v>-63.71140142743856</v>
          </cell>
          <cell r="F9">
            <v>-68.2044887506834</v>
          </cell>
          <cell r="G9">
            <v>-62.49875</v>
          </cell>
          <cell r="H9">
            <v>-96.25850000000003</v>
          </cell>
          <cell r="I9">
            <v>-290.6731401781219</v>
          </cell>
          <cell r="J9">
            <v>-98.04890920000004</v>
          </cell>
          <cell r="K9">
            <v>-64.8603771</v>
          </cell>
          <cell r="L9">
            <v>-47.263414699999956</v>
          </cell>
          <cell r="M9">
            <v>-96.36911159999997</v>
          </cell>
          <cell r="N9">
            <v>-306.54181259999996</v>
          </cell>
          <cell r="O9">
            <v>-85.35029379999999</v>
          </cell>
          <cell r="P9">
            <v>-63.92015740000001</v>
          </cell>
          <cell r="Q9">
            <v>-99.62638030000001</v>
          </cell>
          <cell r="R9">
            <v>-153.6469482</v>
          </cell>
          <cell r="S9">
            <v>-402.5437796999999</v>
          </cell>
          <cell r="T9">
            <v>-56.387402134289125</v>
          </cell>
          <cell r="U9">
            <v>-65.8226643474007</v>
          </cell>
          <cell r="V9">
            <v>-69.89944677099128</v>
          </cell>
          <cell r="W9">
            <v>-114.82440136318209</v>
          </cell>
          <cell r="X9">
            <v>-306.93391461586316</v>
          </cell>
          <cell r="Y9">
            <v>-88.77095988262423</v>
          </cell>
          <cell r="Z9">
            <v>-68.20577581134083</v>
          </cell>
          <cell r="AA9">
            <v>-45.6213797243183</v>
          </cell>
          <cell r="AB9">
            <v>-75.25735977249099</v>
          </cell>
          <cell r="AC9">
            <v>-277.85547519077437</v>
          </cell>
          <cell r="AD9">
            <v>-86.46410950811692</v>
          </cell>
          <cell r="AE9">
            <v>-78.19925260668444</v>
          </cell>
          <cell r="AF9">
            <v>-70.01800670805548</v>
          </cell>
          <cell r="AG9">
            <v>-64.79051757627022</v>
          </cell>
          <cell r="AH9">
            <v>-299.4718863991271</v>
          </cell>
          <cell r="AI9">
            <v>-265.36048962995994</v>
          </cell>
          <cell r="AJ9">
            <v>-235.29776225346774</v>
          </cell>
        </row>
        <row r="10">
          <cell r="D10">
            <v>-368.27000000000004</v>
          </cell>
          <cell r="E10">
            <v>-90.06140142743855</v>
          </cell>
          <cell r="F10">
            <v>-92.7544887506834</v>
          </cell>
          <cell r="G10">
            <v>-97.04875</v>
          </cell>
          <cell r="H10">
            <v>-127.90850000000002</v>
          </cell>
          <cell r="I10">
            <v>-407.77314017812193</v>
          </cell>
          <cell r="J10">
            <v>-123.87040920000004</v>
          </cell>
          <cell r="K10">
            <v>-113.18987709999999</v>
          </cell>
          <cell r="L10">
            <v>-97.03791469999996</v>
          </cell>
          <cell r="M10">
            <v>-121.86461159999996</v>
          </cell>
          <cell r="N10">
            <v>-455.96281259999995</v>
          </cell>
          <cell r="O10">
            <v>-104.9882938</v>
          </cell>
          <cell r="P10">
            <v>-90.5086574</v>
          </cell>
          <cell r="Q10">
            <v>-132.95238030000002</v>
          </cell>
          <cell r="R10">
            <v>-186.8169482</v>
          </cell>
          <cell r="S10">
            <v>-515.2662796999999</v>
          </cell>
          <cell r="T10">
            <v>-76.09140213428913</v>
          </cell>
          <cell r="U10">
            <v>-91.9201643474007</v>
          </cell>
          <cell r="V10">
            <v>-96.68200330481889</v>
          </cell>
          <cell r="W10">
            <v>-136.01532505534848</v>
          </cell>
          <cell r="X10">
            <v>-400.70889484185716</v>
          </cell>
          <cell r="Y10">
            <v>-107.84988288819008</v>
          </cell>
          <cell r="Z10">
            <v>-99.72470345512562</v>
          </cell>
          <cell r="AA10">
            <v>-62.6198797243183</v>
          </cell>
          <cell r="AB10">
            <v>-107.75735977249099</v>
          </cell>
          <cell r="AC10">
            <v>-377.951825840125</v>
          </cell>
          <cell r="AD10">
            <v>-106.46410950811692</v>
          </cell>
          <cell r="AE10">
            <v>-103.19925260668444</v>
          </cell>
          <cell r="AF10">
            <v>-99.01800670805548</v>
          </cell>
          <cell r="AG10">
            <v>-98.79051757627022</v>
          </cell>
          <cell r="AH10">
            <v>-407.471886399127</v>
          </cell>
          <cell r="AI10">
            <v>-382.56048962995993</v>
          </cell>
          <cell r="AJ10">
            <v>-339.79776225346774</v>
          </cell>
        </row>
        <row r="11">
          <cell r="D11">
            <v>-402.97</v>
          </cell>
          <cell r="E11">
            <v>-96.58500000000001</v>
          </cell>
          <cell r="F11">
            <v>-107.01862499999996</v>
          </cell>
          <cell r="G11">
            <v>-117.83875</v>
          </cell>
          <cell r="H11">
            <v>-147.7425</v>
          </cell>
          <cell r="I11">
            <v>-469.184875</v>
          </cell>
          <cell r="J11">
            <v>-134.10400000000004</v>
          </cell>
          <cell r="K11">
            <v>-135.56194</v>
          </cell>
          <cell r="L11">
            <v>-131.50879999999995</v>
          </cell>
          <cell r="M11">
            <v>-158.30079999999995</v>
          </cell>
          <cell r="N11">
            <v>-559.4755399999999</v>
          </cell>
          <cell r="O11">
            <v>-124.72569999999999</v>
          </cell>
          <cell r="P11">
            <v>-129.5886</v>
          </cell>
          <cell r="Q11">
            <v>-135.20885000000004</v>
          </cell>
          <cell r="R11">
            <v>-187.9668</v>
          </cell>
          <cell r="S11">
            <v>-577.48995</v>
          </cell>
          <cell r="T11">
            <v>-92.85381000000001</v>
          </cell>
          <cell r="U11">
            <v>-107.2689</v>
          </cell>
          <cell r="V11">
            <v>-116.4195</v>
          </cell>
          <cell r="W11">
            <v>-157.427997</v>
          </cell>
          <cell r="X11">
            <v>-473.970207</v>
          </cell>
          <cell r="Y11">
            <v>-112.99705</v>
          </cell>
          <cell r="Z11">
            <v>-121.4123</v>
          </cell>
          <cell r="AA11">
            <v>-98.61250000000001</v>
          </cell>
          <cell r="AB11">
            <v>-136.24727894163388</v>
          </cell>
          <cell r="AC11">
            <v>-469.2691289416339</v>
          </cell>
          <cell r="AD11">
            <v>-109.98932791818659</v>
          </cell>
          <cell r="AE11">
            <v>-123.73368560439059</v>
          </cell>
          <cell r="AF11">
            <v>-135.30645861385548</v>
          </cell>
          <cell r="AG11">
            <v>-143.7337682227702</v>
          </cell>
          <cell r="AH11">
            <v>-512.7632403592029</v>
          </cell>
          <cell r="AI11">
            <v>-509.17234637805194</v>
          </cell>
          <cell r="AJ11">
            <v>-472.14355669414556</v>
          </cell>
        </row>
        <row r="12">
          <cell r="D12">
            <v>270.9</v>
          </cell>
          <cell r="E12">
            <v>42.51</v>
          </cell>
          <cell r="F12">
            <v>75.71000000000001</v>
          </cell>
          <cell r="G12">
            <v>89.72</v>
          </cell>
          <cell r="H12">
            <v>82.5</v>
          </cell>
          <cell r="I12">
            <v>290.44</v>
          </cell>
          <cell r="J12">
            <v>36.155</v>
          </cell>
          <cell r="K12">
            <v>55.768</v>
          </cell>
          <cell r="L12">
            <v>62.15</v>
          </cell>
          <cell r="M12">
            <v>79.56</v>
          </cell>
          <cell r="N12">
            <v>233.633</v>
          </cell>
          <cell r="O12">
            <v>57.559999999999995</v>
          </cell>
          <cell r="P12">
            <v>60.690000000000005</v>
          </cell>
          <cell r="Q12">
            <v>57.410000000000004</v>
          </cell>
          <cell r="R12">
            <v>53.216</v>
          </cell>
          <cell r="S12">
            <v>228.876</v>
          </cell>
          <cell r="T12">
            <v>64.13242</v>
          </cell>
          <cell r="U12">
            <v>61.1215</v>
          </cell>
          <cell r="V12">
            <v>62.19</v>
          </cell>
          <cell r="W12">
            <v>59.849403</v>
          </cell>
          <cell r="X12">
            <v>247.293323</v>
          </cell>
          <cell r="Y12">
            <v>60.959</v>
          </cell>
          <cell r="Z12">
            <v>84.325</v>
          </cell>
          <cell r="AA12">
            <v>74.358</v>
          </cell>
          <cell r="AB12">
            <v>87.0672358203125</v>
          </cell>
          <cell r="AC12">
            <v>306.70923582031253</v>
          </cell>
          <cell r="AD12">
            <v>80.14007451417469</v>
          </cell>
          <cell r="AE12">
            <v>85.4261742864071</v>
          </cell>
          <cell r="AF12">
            <v>90.00999468876066</v>
          </cell>
          <cell r="AG12">
            <v>98.18530156236304</v>
          </cell>
          <cell r="AH12">
            <v>353.76154505170547</v>
          </cell>
          <cell r="AI12">
            <v>397.9463620286635</v>
          </cell>
          <cell r="AJ12">
            <v>438.0593553211528</v>
          </cell>
        </row>
        <row r="13">
          <cell r="D13">
            <v>-673.87</v>
          </cell>
          <cell r="E13">
            <v>-139.095</v>
          </cell>
          <cell r="F13">
            <v>-182.72862499999997</v>
          </cell>
          <cell r="G13">
            <v>-207.55875</v>
          </cell>
          <cell r="H13">
            <v>-230.2425</v>
          </cell>
          <cell r="I13">
            <v>-759.624875</v>
          </cell>
          <cell r="J13">
            <v>-170.25900000000004</v>
          </cell>
          <cell r="K13">
            <v>-191.32994</v>
          </cell>
          <cell r="L13">
            <v>-193.65879999999996</v>
          </cell>
          <cell r="M13">
            <v>-237.86079999999995</v>
          </cell>
          <cell r="N13">
            <v>-793.10854</v>
          </cell>
          <cell r="O13">
            <v>-182.2857</v>
          </cell>
          <cell r="P13">
            <v>-190.2786</v>
          </cell>
          <cell r="Q13">
            <v>-192.61885000000004</v>
          </cell>
          <cell r="R13">
            <v>-241.18280000000001</v>
          </cell>
          <cell r="S13">
            <v>-806.3659500000001</v>
          </cell>
          <cell r="T13">
            <v>-156.98623</v>
          </cell>
          <cell r="U13">
            <v>-168.3904</v>
          </cell>
          <cell r="V13">
            <v>-178.6095</v>
          </cell>
          <cell r="W13">
            <v>-217.2774</v>
          </cell>
          <cell r="X13">
            <v>-721.26353</v>
          </cell>
          <cell r="Y13">
            <v>-173.95605</v>
          </cell>
          <cell r="Z13">
            <v>-205.7373</v>
          </cell>
          <cell r="AA13">
            <v>-172.97050000000002</v>
          </cell>
          <cell r="AB13">
            <v>-223.31451476194638</v>
          </cell>
          <cell r="AC13">
            <v>-775.9783647619464</v>
          </cell>
          <cell r="AD13">
            <v>-190.12940243236127</v>
          </cell>
          <cell r="AE13">
            <v>-209.1598598907977</v>
          </cell>
          <cell r="AF13">
            <v>-225.31645330261614</v>
          </cell>
          <cell r="AG13">
            <v>-241.91906978513325</v>
          </cell>
          <cell r="AH13">
            <v>-866.5247854109083</v>
          </cell>
          <cell r="AI13">
            <v>-907.1187084067154</v>
          </cell>
          <cell r="AJ13">
            <v>-910.2029120152984</v>
          </cell>
        </row>
        <row r="14">
          <cell r="D14">
            <v>-23.67</v>
          </cell>
          <cell r="E14">
            <v>-12.326401427438542</v>
          </cell>
          <cell r="F14">
            <v>-13.185863750683435</v>
          </cell>
          <cell r="G14">
            <v>-14.260000000000002</v>
          </cell>
          <cell r="H14">
            <v>-11.036000000000005</v>
          </cell>
          <cell r="I14">
            <v>-50.808265178121985</v>
          </cell>
          <cell r="J14">
            <v>-13.395686000000008</v>
          </cell>
          <cell r="K14">
            <v>-14.504844299999995</v>
          </cell>
          <cell r="L14">
            <v>-15.742642699999998</v>
          </cell>
          <cell r="M14">
            <v>-19.156499600000014</v>
          </cell>
          <cell r="N14">
            <v>-62.79967260000002</v>
          </cell>
          <cell r="O14">
            <v>-12.967693799999996</v>
          </cell>
          <cell r="P14">
            <v>-11.504857399999999</v>
          </cell>
          <cell r="Q14">
            <v>-15.698360299999997</v>
          </cell>
          <cell r="R14">
            <v>-22.677268199999986</v>
          </cell>
          <cell r="S14">
            <v>-62.848179699999974</v>
          </cell>
          <cell r="T14">
            <v>-12.541692134289125</v>
          </cell>
          <cell r="U14">
            <v>-14.6930963474007</v>
          </cell>
          <cell r="V14">
            <v>-13.92490330481889</v>
          </cell>
          <cell r="W14">
            <v>-20.871728055348477</v>
          </cell>
          <cell r="X14">
            <v>-62.03141984185719</v>
          </cell>
          <cell r="Y14">
            <v>-12.924932888190067</v>
          </cell>
          <cell r="Z14">
            <v>-13.439283455125626</v>
          </cell>
          <cell r="AA14">
            <v>-7.634654724318281</v>
          </cell>
          <cell r="AB14">
            <v>-14.3440735808571</v>
          </cell>
          <cell r="AC14">
            <v>-48.34294464849107</v>
          </cell>
          <cell r="AD14">
            <v>-18.943664717930346</v>
          </cell>
          <cell r="AE14">
            <v>-14.061337005793874</v>
          </cell>
          <cell r="AF14">
            <v>-5.0425897362</v>
          </cell>
          <cell r="AG14">
            <v>0.6304355328</v>
          </cell>
          <cell r="AH14">
            <v>-37.41715592712422</v>
          </cell>
          <cell r="AI14">
            <v>-28.326014198804017</v>
          </cell>
          <cell r="AJ14">
            <v>-21.090686769982227</v>
          </cell>
        </row>
        <row r="15">
          <cell r="D15">
            <v>28.6</v>
          </cell>
          <cell r="E15">
            <v>11.56459857256146</v>
          </cell>
          <cell r="F15">
            <v>16.273336249316564</v>
          </cell>
          <cell r="G15">
            <v>22.51</v>
          </cell>
          <cell r="H15">
            <v>27.362</v>
          </cell>
          <cell r="I15">
            <v>77.70993482187802</v>
          </cell>
          <cell r="J15">
            <v>17.027463999999995</v>
          </cell>
          <cell r="K15">
            <v>24.8442432</v>
          </cell>
          <cell r="L15">
            <v>28.270248000000002</v>
          </cell>
          <cell r="M15">
            <v>26.425772</v>
          </cell>
          <cell r="N15">
            <v>96.5677272</v>
          </cell>
          <cell r="O15">
            <v>28.260332000000002</v>
          </cell>
          <cell r="P15">
            <v>36.448546</v>
          </cell>
          <cell r="Q15">
            <v>33.731844</v>
          </cell>
          <cell r="R15">
            <v>32.275086</v>
          </cell>
          <cell r="S15">
            <v>130.71580799999998</v>
          </cell>
          <cell r="T15">
            <v>30.051913144710877</v>
          </cell>
          <cell r="U15">
            <v>30.508343032599303</v>
          </cell>
          <cell r="V15">
            <v>35.17577024518111</v>
          </cell>
          <cell r="W15">
            <v>40.062663794651534</v>
          </cell>
          <cell r="X15">
            <v>135.79869021714282</v>
          </cell>
          <cell r="Y15">
            <v>29.974563907590277</v>
          </cell>
          <cell r="Z15">
            <v>33.407001874874375</v>
          </cell>
          <cell r="AA15">
            <v>33.15479456211364</v>
          </cell>
          <cell r="AB15">
            <v>39.1137664</v>
          </cell>
          <cell r="AC15">
            <v>135.6501267445783</v>
          </cell>
          <cell r="AD15">
            <v>30.779013635033927</v>
          </cell>
          <cell r="AE15">
            <v>37.99139809482516</v>
          </cell>
          <cell r="AF15">
            <v>48.4574102638</v>
          </cell>
          <cell r="AG15">
            <v>55.5304355328</v>
          </cell>
          <cell r="AH15">
            <v>172.7582575264591</v>
          </cell>
          <cell r="AI15">
            <v>193.40904699472637</v>
          </cell>
          <cell r="AJ15">
            <v>210.622452177257</v>
          </cell>
        </row>
        <row r="16">
          <cell r="D16">
            <v>-52.27</v>
          </cell>
          <cell r="E16">
            <v>-23.891000000000002</v>
          </cell>
          <cell r="F16">
            <v>-29.4592</v>
          </cell>
          <cell r="G16">
            <v>-36.77</v>
          </cell>
          <cell r="H16">
            <v>-38.398</v>
          </cell>
          <cell r="I16">
            <v>-128.5182</v>
          </cell>
          <cell r="J16">
            <v>-30.423150000000003</v>
          </cell>
          <cell r="K16">
            <v>-39.349087499999996</v>
          </cell>
          <cell r="L16">
            <v>-44.0128907</v>
          </cell>
          <cell r="M16">
            <v>-45.58227160000001</v>
          </cell>
          <cell r="N16">
            <v>-159.36739980000002</v>
          </cell>
          <cell r="O16">
            <v>-41.2280258</v>
          </cell>
          <cell r="P16">
            <v>-47.9534034</v>
          </cell>
          <cell r="Q16">
            <v>-49.4302043</v>
          </cell>
          <cell r="R16">
            <v>-54.95235419999999</v>
          </cell>
          <cell r="S16">
            <v>-193.56398769999998</v>
          </cell>
          <cell r="T16">
            <v>-42.593605279</v>
          </cell>
          <cell r="U16">
            <v>-45.201439380000004</v>
          </cell>
          <cell r="V16">
            <v>-49.10067355</v>
          </cell>
          <cell r="W16">
            <v>-60.93439185000001</v>
          </cell>
          <cell r="X16">
            <v>-197.83011005900005</v>
          </cell>
          <cell r="Y16">
            <v>-42.899496795780344</v>
          </cell>
          <cell r="Z16">
            <v>-46.84628533</v>
          </cell>
          <cell r="AA16">
            <v>-40.789449286431925</v>
          </cell>
          <cell r="AB16">
            <v>-53.4578399808571</v>
          </cell>
          <cell r="AC16">
            <v>-183.99307139306939</v>
          </cell>
          <cell r="AD16">
            <v>-49.72267835296427</v>
          </cell>
          <cell r="AE16">
            <v>-52.05273510061903</v>
          </cell>
          <cell r="AF16">
            <v>-53.5</v>
          </cell>
          <cell r="AG16">
            <v>-54.9</v>
          </cell>
          <cell r="AH16">
            <v>-210.1754134535833</v>
          </cell>
          <cell r="AI16">
            <v>-221.73506119353038</v>
          </cell>
          <cell r="AJ16">
            <v>-231.71313894723923</v>
          </cell>
        </row>
        <row r="17">
          <cell r="D17">
            <v>40.02</v>
          </cell>
          <cell r="E17">
            <v>4.33</v>
          </cell>
          <cell r="F17">
            <v>7.949999999999999</v>
          </cell>
          <cell r="G17">
            <v>22.1</v>
          </cell>
          <cell r="H17">
            <v>10.349999999999998</v>
          </cell>
          <cell r="I17">
            <v>44.730000000000004</v>
          </cell>
          <cell r="J17">
            <v>8.067</v>
          </cell>
          <cell r="K17">
            <v>18.750999999999998</v>
          </cell>
          <cell r="L17">
            <v>33.315</v>
          </cell>
          <cell r="M17">
            <v>38.383</v>
          </cell>
          <cell r="N17">
            <v>98.51599999999999</v>
          </cell>
          <cell r="O17">
            <v>13.083</v>
          </cell>
          <cell r="P17">
            <v>27.922</v>
          </cell>
          <cell r="Q17">
            <v>5.271600000000001</v>
          </cell>
          <cell r="R17">
            <v>14.124</v>
          </cell>
          <cell r="S17">
            <v>60.400600000000004</v>
          </cell>
          <cell r="T17">
            <v>11.652</v>
          </cell>
          <cell r="U17">
            <v>10.489080000000001</v>
          </cell>
          <cell r="V17">
            <v>12.642000000000001</v>
          </cell>
          <cell r="W17">
            <v>20.168</v>
          </cell>
          <cell r="X17">
            <v>54.951080000000005</v>
          </cell>
          <cell r="Y17">
            <v>1.1699999999999982</v>
          </cell>
          <cell r="Z17">
            <v>14.730080000000003</v>
          </cell>
          <cell r="AA17">
            <v>20.087274999999998</v>
          </cell>
          <cell r="AB17">
            <v>18.33399275</v>
          </cell>
          <cell r="AC17">
            <v>54.32134775</v>
          </cell>
          <cell r="AD17">
            <v>4.468883128000002</v>
          </cell>
          <cell r="AE17">
            <v>12.595770003500004</v>
          </cell>
          <cell r="AF17">
            <v>17.331041642</v>
          </cell>
          <cell r="AG17">
            <v>16.312815113699997</v>
          </cell>
          <cell r="AH17">
            <v>50.7085098872</v>
          </cell>
          <cell r="AI17">
            <v>53.937870946896005</v>
          </cell>
          <cell r="AJ17">
            <v>51.43648121066002</v>
          </cell>
        </row>
        <row r="18">
          <cell r="D18">
            <v>18.35</v>
          </cell>
          <cell r="E18">
            <v>14.52</v>
          </cell>
          <cell r="F18">
            <v>19.5</v>
          </cell>
          <cell r="G18">
            <v>12.95</v>
          </cell>
          <cell r="H18">
            <v>20.52</v>
          </cell>
          <cell r="I18">
            <v>67.49</v>
          </cell>
          <cell r="J18">
            <v>15.5622768</v>
          </cell>
          <cell r="K18">
            <v>18.1259072</v>
          </cell>
          <cell r="L18">
            <v>16.898528</v>
          </cell>
          <cell r="M18">
            <v>17.209688</v>
          </cell>
          <cell r="N18">
            <v>67.7964</v>
          </cell>
          <cell r="O18">
            <v>19.6221</v>
          </cell>
          <cell r="P18">
            <v>22.6628</v>
          </cell>
          <cell r="Q18">
            <v>12.683229999999998</v>
          </cell>
          <cell r="R18">
            <v>9.703119999999998</v>
          </cell>
          <cell r="S18">
            <v>64.67125</v>
          </cell>
          <cell r="T18">
            <v>17.6521</v>
          </cell>
          <cell r="U18">
            <v>19.552751999999998</v>
          </cell>
          <cell r="V18">
            <v>21.0204</v>
          </cell>
          <cell r="W18">
            <v>22.1164</v>
          </cell>
          <cell r="X18">
            <v>80.341652</v>
          </cell>
          <cell r="Y18">
            <v>16.902099999999997</v>
          </cell>
          <cell r="Z18">
            <v>20.3968</v>
          </cell>
          <cell r="AA18">
            <v>23.54</v>
          </cell>
          <cell r="AB18">
            <v>24.5</v>
          </cell>
          <cell r="AC18">
            <v>85.3389</v>
          </cell>
          <cell r="AD18">
            <v>18</v>
          </cell>
          <cell r="AE18">
            <v>22</v>
          </cell>
          <cell r="AF18">
            <v>24</v>
          </cell>
          <cell r="AG18">
            <v>28</v>
          </cell>
          <cell r="AH18">
            <v>92</v>
          </cell>
          <cell r="AI18">
            <v>101</v>
          </cell>
          <cell r="AJ18">
            <v>102</v>
          </cell>
        </row>
        <row r="19">
          <cell r="D19">
            <v>149.9</v>
          </cell>
          <cell r="E19">
            <v>26.349999999999998</v>
          </cell>
          <cell r="F19">
            <v>24.55</v>
          </cell>
          <cell r="G19">
            <v>34.55</v>
          </cell>
          <cell r="H19">
            <v>31.65</v>
          </cell>
          <cell r="I19">
            <v>117.1</v>
          </cell>
          <cell r="J19">
            <v>25.821499999999997</v>
          </cell>
          <cell r="K19">
            <v>48.3295</v>
          </cell>
          <cell r="L19">
            <v>49.7745</v>
          </cell>
          <cell r="M19">
            <v>25.4955</v>
          </cell>
          <cell r="N19">
            <v>149.421</v>
          </cell>
          <cell r="O19">
            <v>19.638</v>
          </cell>
          <cell r="P19">
            <v>26.5885</v>
          </cell>
          <cell r="Q19">
            <v>33.32600000000001</v>
          </cell>
          <cell r="R19">
            <v>33.17</v>
          </cell>
          <cell r="S19">
            <v>112.72250000000001</v>
          </cell>
          <cell r="T19">
            <v>19.704</v>
          </cell>
          <cell r="U19">
            <v>26.0975</v>
          </cell>
          <cell r="V19">
            <v>26.78255653382762</v>
          </cell>
          <cell r="W19">
            <v>21.1909236921664</v>
          </cell>
          <cell r="X19">
            <v>93.77498022599403</v>
          </cell>
          <cell r="Y19">
            <v>19.078923005565862</v>
          </cell>
          <cell r="Z19">
            <v>31.51892764378479</v>
          </cell>
          <cell r="AA19">
            <v>16.9985</v>
          </cell>
          <cell r="AB19">
            <v>32.5</v>
          </cell>
          <cell r="AC19">
            <v>100.09635064935065</v>
          </cell>
          <cell r="AD19">
            <v>20</v>
          </cell>
          <cell r="AE19">
            <v>25</v>
          </cell>
          <cell r="AF19">
            <v>29</v>
          </cell>
          <cell r="AG19">
            <v>34</v>
          </cell>
          <cell r="AH19">
            <v>108</v>
          </cell>
          <cell r="AI19">
            <v>117.2</v>
          </cell>
          <cell r="AJ19">
            <v>104.5</v>
          </cell>
        </row>
        <row r="21">
          <cell r="D21">
            <v>235.54700000000005</v>
          </cell>
          <cell r="E21">
            <v>59.19499999999999</v>
          </cell>
          <cell r="F21">
            <v>54.84599999999999</v>
          </cell>
          <cell r="G21">
            <v>45.919999999999995</v>
          </cell>
          <cell r="H21">
            <v>121.98</v>
          </cell>
          <cell r="I21">
            <v>281.941</v>
          </cell>
          <cell r="J21">
            <v>75.74199999999998</v>
          </cell>
          <cell r="K21">
            <v>62.456</v>
          </cell>
          <cell r="L21">
            <v>97.20799999999997</v>
          </cell>
          <cell r="M21">
            <v>110.2817</v>
          </cell>
          <cell r="N21">
            <v>345.68769999999995</v>
          </cell>
          <cell r="O21">
            <v>76.61600000000001</v>
          </cell>
          <cell r="P21">
            <v>63.872000000000014</v>
          </cell>
          <cell r="Q21">
            <v>94.358</v>
          </cell>
          <cell r="R21">
            <v>167.55100000000002</v>
          </cell>
          <cell r="S21">
            <v>402.39700000000005</v>
          </cell>
          <cell r="T21">
            <v>44.47682375000001</v>
          </cell>
          <cell r="U21">
            <v>42.080171875000005</v>
          </cell>
          <cell r="V21">
            <v>95.87098174999998</v>
          </cell>
          <cell r="W21">
            <v>117.444147875</v>
          </cell>
          <cell r="X21">
            <v>299.87212525</v>
          </cell>
          <cell r="Y21">
            <v>75.03665</v>
          </cell>
          <cell r="Z21">
            <v>72.2216576994434</v>
          </cell>
          <cell r="AA21">
            <v>54.2114</v>
          </cell>
          <cell r="AB21">
            <v>104.46457516030006</v>
          </cell>
          <cell r="AC21">
            <v>305.93428285974346</v>
          </cell>
          <cell r="AD21">
            <v>71.5826640472875</v>
          </cell>
          <cell r="AE21">
            <v>90.32855272035258</v>
          </cell>
          <cell r="AF21">
            <v>79.96588660514018</v>
          </cell>
          <cell r="AG21">
            <v>80.38544723015883</v>
          </cell>
          <cell r="AH21">
            <v>322.2625506029391</v>
          </cell>
          <cell r="AI21">
            <v>297.5418607044029</v>
          </cell>
          <cell r="AJ21">
            <v>222.28764698061184</v>
          </cell>
        </row>
        <row r="22">
          <cell r="D22">
            <v>8.05</v>
          </cell>
          <cell r="E22">
            <v>3.6</v>
          </cell>
          <cell r="F22">
            <v>2.6</v>
          </cell>
          <cell r="G22">
            <v>1.2</v>
          </cell>
          <cell r="H22">
            <v>6</v>
          </cell>
          <cell r="I22">
            <v>13.4</v>
          </cell>
          <cell r="J22">
            <v>2.35</v>
          </cell>
          <cell r="K22">
            <v>4.7</v>
          </cell>
          <cell r="L22">
            <v>2.1</v>
          </cell>
          <cell r="M22">
            <v>1.73</v>
          </cell>
          <cell r="N22">
            <v>10.88</v>
          </cell>
          <cell r="O22">
            <v>2.52</v>
          </cell>
          <cell r="P22">
            <v>2.13</v>
          </cell>
          <cell r="Q22">
            <v>2.54</v>
          </cell>
          <cell r="R22">
            <v>2.55</v>
          </cell>
          <cell r="S22">
            <v>9.74</v>
          </cell>
          <cell r="T22">
            <v>2.8</v>
          </cell>
          <cell r="U22">
            <v>3</v>
          </cell>
          <cell r="V22">
            <v>3.17</v>
          </cell>
          <cell r="W22">
            <v>7.88</v>
          </cell>
          <cell r="X22">
            <v>16.849999999999998</v>
          </cell>
          <cell r="Y22">
            <v>7.04</v>
          </cell>
          <cell r="Z22">
            <v>4.705157699443413</v>
          </cell>
          <cell r="AA22">
            <v>5.14</v>
          </cell>
          <cell r="AB22">
            <v>2.925</v>
          </cell>
          <cell r="AC22">
            <v>19.810157699443415</v>
          </cell>
          <cell r="AD22">
            <v>16.5</v>
          </cell>
          <cell r="AE22">
            <v>17</v>
          </cell>
          <cell r="AF22">
            <v>17.5</v>
          </cell>
          <cell r="AG22">
            <v>18.5</v>
          </cell>
          <cell r="AH22">
            <v>69.5</v>
          </cell>
          <cell r="AI22">
            <v>60.178</v>
          </cell>
          <cell r="AJ22">
            <v>10.345500000000001</v>
          </cell>
        </row>
        <row r="23">
          <cell r="D23">
            <v>25.32</v>
          </cell>
          <cell r="E23">
            <v>5.26</v>
          </cell>
          <cell r="F23">
            <v>6.24</v>
          </cell>
          <cell r="G23">
            <v>3</v>
          </cell>
          <cell r="H23">
            <v>3.07</v>
          </cell>
          <cell r="I23">
            <v>17.57</v>
          </cell>
          <cell r="J23">
            <v>6.34</v>
          </cell>
          <cell r="K23">
            <v>5.29</v>
          </cell>
          <cell r="L23">
            <v>16.03</v>
          </cell>
          <cell r="M23">
            <v>24.279999999999998</v>
          </cell>
          <cell r="N23">
            <v>51.94</v>
          </cell>
          <cell r="O23">
            <v>84.5</v>
          </cell>
          <cell r="P23">
            <v>26.163</v>
          </cell>
          <cell r="Q23">
            <v>29.71</v>
          </cell>
          <cell r="R23">
            <v>80.456</v>
          </cell>
          <cell r="S23">
            <v>220.829</v>
          </cell>
          <cell r="T23">
            <v>14.908</v>
          </cell>
          <cell r="U23">
            <v>45.455</v>
          </cell>
          <cell r="V23">
            <v>30.96</v>
          </cell>
          <cell r="W23">
            <v>30.711000000000002</v>
          </cell>
          <cell r="X23">
            <v>122.034</v>
          </cell>
          <cell r="Y23">
            <v>44.127</v>
          </cell>
          <cell r="Z23">
            <v>35.153999999999996</v>
          </cell>
          <cell r="AA23">
            <v>20.2965</v>
          </cell>
          <cell r="AB23">
            <v>40.5</v>
          </cell>
          <cell r="AC23">
            <v>140.07750000000001</v>
          </cell>
          <cell r="AD23">
            <v>40</v>
          </cell>
          <cell r="AE23">
            <v>54</v>
          </cell>
          <cell r="AF23">
            <v>33</v>
          </cell>
          <cell r="AG23">
            <v>53</v>
          </cell>
          <cell r="AH23">
            <v>180</v>
          </cell>
          <cell r="AI23">
            <v>170</v>
          </cell>
          <cell r="AJ23">
            <v>170</v>
          </cell>
        </row>
        <row r="24">
          <cell r="D24">
            <v>0</v>
          </cell>
          <cell r="E24">
            <v>0.2</v>
          </cell>
          <cell r="F24">
            <v>0.6</v>
          </cell>
          <cell r="G24">
            <v>0.4</v>
          </cell>
          <cell r="H24">
            <v>6.03</v>
          </cell>
          <cell r="I24">
            <v>7.23</v>
          </cell>
          <cell r="J24">
            <v>4.6499999999999995</v>
          </cell>
          <cell r="K24">
            <v>5.21</v>
          </cell>
          <cell r="L24">
            <v>4.21</v>
          </cell>
          <cell r="M24">
            <v>1.6837</v>
          </cell>
          <cell r="N24">
            <v>15.7537</v>
          </cell>
          <cell r="O24">
            <v>0.4760000000000002</v>
          </cell>
          <cell r="P24">
            <v>0.46</v>
          </cell>
          <cell r="Q24">
            <v>-12.07</v>
          </cell>
          <cell r="R24">
            <v>-4.81</v>
          </cell>
          <cell r="S24">
            <v>-15.943999999999999</v>
          </cell>
          <cell r="T24">
            <v>0.62</v>
          </cell>
          <cell r="U24">
            <v>0.24</v>
          </cell>
          <cell r="V24">
            <v>1.11</v>
          </cell>
          <cell r="W24">
            <v>-0.33</v>
          </cell>
          <cell r="X24">
            <v>1.6400000000000001</v>
          </cell>
          <cell r="Y24">
            <v>-0.2</v>
          </cell>
          <cell r="Z24">
            <v>-0.91</v>
          </cell>
          <cell r="AA24">
            <v>-0.63</v>
          </cell>
          <cell r="AB24">
            <v>1.7329999999999999</v>
          </cell>
          <cell r="AC24">
            <v>-0.007000000000000339</v>
          </cell>
          <cell r="AD24">
            <v>0.2</v>
          </cell>
          <cell r="AE24">
            <v>0.2</v>
          </cell>
          <cell r="AF24">
            <v>0.2</v>
          </cell>
          <cell r="AG24">
            <v>0.2</v>
          </cell>
          <cell r="AH24">
            <v>0.8</v>
          </cell>
          <cell r="AI24">
            <v>0</v>
          </cell>
          <cell r="AJ24">
            <v>0</v>
          </cell>
        </row>
        <row r="25">
          <cell r="D25">
            <v>151.2</v>
          </cell>
          <cell r="E25">
            <v>-23.004999999999995</v>
          </cell>
          <cell r="F25">
            <v>17.566000000000003</v>
          </cell>
          <cell r="G25">
            <v>21.65</v>
          </cell>
          <cell r="H25">
            <v>28.000000000000004</v>
          </cell>
          <cell r="I25">
            <v>44.21100000000001</v>
          </cell>
          <cell r="J25">
            <v>17.712</v>
          </cell>
          <cell r="K25">
            <v>6.396000000000001</v>
          </cell>
          <cell r="L25">
            <v>58.838</v>
          </cell>
          <cell r="M25">
            <v>39.90800000000001</v>
          </cell>
          <cell r="N25">
            <v>122.85400000000001</v>
          </cell>
          <cell r="O25">
            <v>16.999000000000002</v>
          </cell>
          <cell r="P25">
            <v>0.2209999999999992</v>
          </cell>
          <cell r="Q25">
            <v>18.294000000000004</v>
          </cell>
          <cell r="R25">
            <v>-0.5030000000000001</v>
          </cell>
          <cell r="S25">
            <v>35.01100000000001</v>
          </cell>
          <cell r="T25">
            <v>5.640999999999998</v>
          </cell>
          <cell r="U25">
            <v>9.714000000000002</v>
          </cell>
          <cell r="V25">
            <v>37.516000000000005</v>
          </cell>
          <cell r="W25">
            <v>20.809000000000005</v>
          </cell>
          <cell r="X25">
            <v>73.68</v>
          </cell>
          <cell r="Y25">
            <v>21.161</v>
          </cell>
          <cell r="Z25">
            <v>2.455</v>
          </cell>
          <cell r="AA25">
            <v>10.006</v>
          </cell>
          <cell r="AB25">
            <v>11.633000000000003</v>
          </cell>
          <cell r="AC25">
            <v>45.255</v>
          </cell>
          <cell r="AD25">
            <v>6.580000000000001</v>
          </cell>
          <cell r="AE25">
            <v>32.169</v>
          </cell>
          <cell r="AF25">
            <v>26.993</v>
          </cell>
          <cell r="AG25">
            <v>23.408000000000005</v>
          </cell>
          <cell r="AH25">
            <v>89.14999999999999</v>
          </cell>
          <cell r="AI25">
            <v>35.010999999999996</v>
          </cell>
          <cell r="AJ25">
            <v>28.372999999999998</v>
          </cell>
        </row>
        <row r="26">
          <cell r="D26">
            <v>151.2</v>
          </cell>
          <cell r="E26">
            <v>40.1</v>
          </cell>
          <cell r="F26">
            <v>23.1</v>
          </cell>
          <cell r="G26">
            <v>27</v>
          </cell>
          <cell r="H26">
            <v>44.7</v>
          </cell>
          <cell r="I26">
            <v>134.9</v>
          </cell>
          <cell r="J26">
            <v>27.811</v>
          </cell>
          <cell r="K26">
            <v>83.446</v>
          </cell>
          <cell r="L26">
            <v>58.938</v>
          </cell>
          <cell r="M26">
            <v>49.30800000000001</v>
          </cell>
          <cell r="N26">
            <v>219.503</v>
          </cell>
          <cell r="O26">
            <v>17.867</v>
          </cell>
          <cell r="P26">
            <v>5.561999999999999</v>
          </cell>
          <cell r="Q26">
            <v>20.858000000000004</v>
          </cell>
          <cell r="R26">
            <v>60.734</v>
          </cell>
          <cell r="S26">
            <v>105.02100000000002</v>
          </cell>
          <cell r="T26">
            <v>9.499999999999998</v>
          </cell>
          <cell r="U26">
            <v>14.373000000000001</v>
          </cell>
          <cell r="V26">
            <v>41.356</v>
          </cell>
          <cell r="W26">
            <v>30.549000000000003</v>
          </cell>
          <cell r="X26">
            <v>95.778</v>
          </cell>
          <cell r="Y26">
            <v>27.121000000000002</v>
          </cell>
          <cell r="Z26">
            <v>10.295</v>
          </cell>
          <cell r="AA26">
            <v>14.556000000000001</v>
          </cell>
          <cell r="AB26">
            <v>18.511000000000003</v>
          </cell>
          <cell r="AC26">
            <v>70.483</v>
          </cell>
          <cell r="AD26">
            <v>11.222000000000001</v>
          </cell>
          <cell r="AE26">
            <v>38.809</v>
          </cell>
          <cell r="AF26">
            <v>32.555</v>
          </cell>
          <cell r="AG26">
            <v>36.519000000000005</v>
          </cell>
          <cell r="AH26">
            <v>119.105</v>
          </cell>
          <cell r="AI26">
            <v>69.44</v>
          </cell>
          <cell r="AJ26">
            <v>52.48</v>
          </cell>
        </row>
        <row r="27">
          <cell r="D27">
            <v>0</v>
          </cell>
          <cell r="E27">
            <v>-63.105</v>
          </cell>
          <cell r="F27">
            <v>-5.534</v>
          </cell>
          <cell r="G27">
            <v>-5.35</v>
          </cell>
          <cell r="H27">
            <v>-16.7</v>
          </cell>
          <cell r="I27">
            <v>-90.689</v>
          </cell>
          <cell r="J27">
            <v>-10.099</v>
          </cell>
          <cell r="K27">
            <v>-77.05</v>
          </cell>
          <cell r="L27">
            <v>-0.1</v>
          </cell>
          <cell r="M27">
            <v>-9.4</v>
          </cell>
          <cell r="N27">
            <v>-96.649</v>
          </cell>
          <cell r="O27">
            <v>-0.868</v>
          </cell>
          <cell r="P27">
            <v>-5.341</v>
          </cell>
          <cell r="Q27">
            <v>-2.564</v>
          </cell>
          <cell r="R27">
            <v>-61.237</v>
          </cell>
          <cell r="S27">
            <v>-70.01</v>
          </cell>
          <cell r="T27">
            <v>-3.859</v>
          </cell>
          <cell r="U27">
            <v>-4.659</v>
          </cell>
          <cell r="V27">
            <v>-3.84</v>
          </cell>
          <cell r="W27">
            <v>-9.74</v>
          </cell>
          <cell r="X27">
            <v>-22.098</v>
          </cell>
          <cell r="Y27">
            <v>-5.96</v>
          </cell>
          <cell r="Z27">
            <v>-7.84</v>
          </cell>
          <cell r="AA27">
            <v>-4.55</v>
          </cell>
          <cell r="AB27">
            <v>-6.878</v>
          </cell>
          <cell r="AC27">
            <v>-25.228</v>
          </cell>
          <cell r="AD27">
            <v>-4.642</v>
          </cell>
          <cell r="AE27">
            <v>-6.640000000000001</v>
          </cell>
          <cell r="AF27">
            <v>-5.562000000000001</v>
          </cell>
          <cell r="AG27">
            <v>-13.111</v>
          </cell>
          <cell r="AH27">
            <v>-29.955000000000002</v>
          </cell>
          <cell r="AI27">
            <v>-34.429</v>
          </cell>
          <cell r="AJ27">
            <v>-24.107</v>
          </cell>
        </row>
        <row r="28">
          <cell r="D28">
            <v>50.97700000000007</v>
          </cell>
          <cell r="E28">
            <v>73.13999999999999</v>
          </cell>
          <cell r="F28">
            <v>27.839999999999986</v>
          </cell>
          <cell r="G28">
            <v>19.669999999999995</v>
          </cell>
          <cell r="H28">
            <v>78.88</v>
          </cell>
          <cell r="I28">
            <v>199.52999999999997</v>
          </cell>
          <cell r="J28">
            <v>44.689999999999976</v>
          </cell>
          <cell r="K28">
            <v>40.86</v>
          </cell>
          <cell r="L28">
            <v>16.029999999999973</v>
          </cell>
          <cell r="M28">
            <v>42.67999999999999</v>
          </cell>
          <cell r="N28">
            <v>144.25999999999993</v>
          </cell>
          <cell r="O28">
            <v>-27.878999999999994</v>
          </cell>
          <cell r="P28">
            <v>34.89800000000001</v>
          </cell>
          <cell r="Q28">
            <v>55.884</v>
          </cell>
          <cell r="R28">
            <v>89.85800000000002</v>
          </cell>
          <cell r="S28">
            <v>152.76100000000002</v>
          </cell>
          <cell r="T28">
            <v>20.507823750000007</v>
          </cell>
          <cell r="U28">
            <v>-16.328828125</v>
          </cell>
          <cell r="V28">
            <v>23.114981749999984</v>
          </cell>
          <cell r="W28">
            <v>58.37414787499999</v>
          </cell>
          <cell r="X28">
            <v>85.66812524999997</v>
          </cell>
          <cell r="Y28">
            <v>2.9086499999999944</v>
          </cell>
          <cell r="Z28">
            <v>30.817499999999985</v>
          </cell>
          <cell r="AA28">
            <v>19.398899999999998</v>
          </cell>
          <cell r="AB28">
            <v>47.673575160300054</v>
          </cell>
          <cell r="AC28">
            <v>100.79862516030002</v>
          </cell>
          <cell r="AD28">
            <v>8.3026640472875</v>
          </cell>
          <cell r="AE28">
            <v>-13.040447279647431</v>
          </cell>
          <cell r="AF28">
            <v>2.2728866051401866</v>
          </cell>
          <cell r="AG28">
            <v>-14.722552769841172</v>
          </cell>
          <cell r="AH28">
            <v>-17.187449397060917</v>
          </cell>
          <cell r="AI28">
            <v>32.35286070440294</v>
          </cell>
          <cell r="AJ28">
            <v>13.56914698061184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-58.6</v>
          </cell>
          <cell r="P29">
            <v>1.45</v>
          </cell>
          <cell r="Q29">
            <v>-5.94</v>
          </cell>
          <cell r="R29">
            <v>19.82</v>
          </cell>
          <cell r="S29">
            <v>-43.269999999999996</v>
          </cell>
          <cell r="T29">
            <v>4.764</v>
          </cell>
          <cell r="U29">
            <v>-17.54</v>
          </cell>
          <cell r="V29">
            <v>-0.28</v>
          </cell>
          <cell r="W29">
            <v>28.63</v>
          </cell>
          <cell r="X29">
            <v>15.574</v>
          </cell>
          <cell r="Y29">
            <v>-24.6</v>
          </cell>
          <cell r="Z29">
            <v>2.4</v>
          </cell>
          <cell r="AA29">
            <v>6.43</v>
          </cell>
          <cell r="AB29">
            <v>27.103</v>
          </cell>
          <cell r="AC29">
            <v>11.332999999999998</v>
          </cell>
          <cell r="AD29">
            <v>-31.409090909090907</v>
          </cell>
          <cell r="AE29">
            <v>-41.49818181818181</v>
          </cell>
          <cell r="AF29">
            <v>-1.4981818181818198</v>
          </cell>
          <cell r="AG29">
            <v>-1.4981818181818198</v>
          </cell>
          <cell r="AH29">
            <v>-75.90363636363637</v>
          </cell>
        </row>
        <row r="30">
          <cell r="D30">
            <v>0</v>
          </cell>
          <cell r="E30">
            <v>0.27999999999999936</v>
          </cell>
          <cell r="F30">
            <v>4.610000000000001</v>
          </cell>
          <cell r="G30">
            <v>-7.08</v>
          </cell>
          <cell r="H30">
            <v>35.699999999999996</v>
          </cell>
          <cell r="I30">
            <v>33.51</v>
          </cell>
          <cell r="J30">
            <v>-0.8099999999999996</v>
          </cell>
          <cell r="K30">
            <v>11.73</v>
          </cell>
          <cell r="L30">
            <v>-9.94</v>
          </cell>
          <cell r="M30">
            <v>10.49</v>
          </cell>
          <cell r="N30">
            <v>11.470000000000002</v>
          </cell>
          <cell r="O30">
            <v>7.29</v>
          </cell>
          <cell r="P30">
            <v>-2.95</v>
          </cell>
          <cell r="Q30">
            <v>-1.65</v>
          </cell>
          <cell r="R30">
            <v>27.470000000000002</v>
          </cell>
          <cell r="S30">
            <v>30.160000000000004</v>
          </cell>
          <cell r="T30">
            <v>-6.34</v>
          </cell>
          <cell r="U30">
            <v>-7.6</v>
          </cell>
          <cell r="V30">
            <v>-11.959999999999997</v>
          </cell>
          <cell r="W30">
            <v>2.6299999999999994</v>
          </cell>
          <cell r="X30">
            <v>-23.27</v>
          </cell>
          <cell r="Y30">
            <v>1.6099999999999999</v>
          </cell>
          <cell r="Z30">
            <v>2.130000000000001</v>
          </cell>
          <cell r="AA30">
            <v>-20.28</v>
          </cell>
          <cell r="AB30">
            <v>-0.3000000000000007</v>
          </cell>
          <cell r="AC30">
            <v>-16.84</v>
          </cell>
          <cell r="AD30">
            <v>1</v>
          </cell>
          <cell r="AE30">
            <v>-0.5</v>
          </cell>
          <cell r="AF30">
            <v>-0.5</v>
          </cell>
          <cell r="AG30">
            <v>-2</v>
          </cell>
          <cell r="AH30">
            <v>-2</v>
          </cell>
        </row>
        <row r="31">
          <cell r="D31">
            <v>50.97700000000007</v>
          </cell>
          <cell r="E31">
            <v>72.85999999999999</v>
          </cell>
          <cell r="F31">
            <v>23.229999999999983</v>
          </cell>
          <cell r="G31">
            <v>26.749999999999993</v>
          </cell>
          <cell r="H31">
            <v>43.18</v>
          </cell>
          <cell r="I31">
            <v>166.01999999999998</v>
          </cell>
          <cell r="J31">
            <v>45.49999999999998</v>
          </cell>
          <cell r="K31">
            <v>29.13</v>
          </cell>
          <cell r="L31">
            <v>25.96999999999997</v>
          </cell>
          <cell r="M31">
            <v>32.18999999999999</v>
          </cell>
          <cell r="N31">
            <v>132.78999999999994</v>
          </cell>
          <cell r="O31">
            <v>23.431000000000008</v>
          </cell>
          <cell r="P31">
            <v>36.39800000000001</v>
          </cell>
          <cell r="Q31">
            <v>63.474</v>
          </cell>
          <cell r="R31">
            <v>42.56800000000001</v>
          </cell>
          <cell r="S31">
            <v>165.87100000000004</v>
          </cell>
          <cell r="T31">
            <v>22.083823750000008</v>
          </cell>
          <cell r="U31">
            <v>8.811171874999998</v>
          </cell>
          <cell r="V31">
            <v>35.35498174999998</v>
          </cell>
          <cell r="W31">
            <v>27.114147874999993</v>
          </cell>
          <cell r="X31">
            <v>93.36412524999997</v>
          </cell>
          <cell r="Y31">
            <v>25.898649999999996</v>
          </cell>
          <cell r="Z31">
            <v>26.287499999999987</v>
          </cell>
          <cell r="AA31">
            <v>33.2489</v>
          </cell>
          <cell r="AB31">
            <v>20.870575160300053</v>
          </cell>
          <cell r="AC31">
            <v>106.30562516030004</v>
          </cell>
          <cell r="AD31">
            <v>38.71175495637841</v>
          </cell>
          <cell r="AE31">
            <v>28.957734538534382</v>
          </cell>
          <cell r="AF31">
            <v>4.271068423322006</v>
          </cell>
          <cell r="AG31">
            <v>-11.224370951659353</v>
          </cell>
          <cell r="AH31">
            <v>60.71618696657545</v>
          </cell>
        </row>
        <row r="32">
          <cell r="D32">
            <v>59</v>
          </cell>
          <cell r="E32">
            <v>7</v>
          </cell>
          <cell r="F32">
            <v>15</v>
          </cell>
          <cell r="G32">
            <v>13</v>
          </cell>
          <cell r="H32">
            <v>18</v>
          </cell>
          <cell r="I32">
            <v>53</v>
          </cell>
          <cell r="J32">
            <v>21.4</v>
          </cell>
          <cell r="K32">
            <v>8.9</v>
          </cell>
          <cell r="L32">
            <v>17.299999999999997</v>
          </cell>
          <cell r="M32">
            <v>4.8999999999999995</v>
          </cell>
          <cell r="N32">
            <v>52.49999999999999</v>
          </cell>
          <cell r="O32">
            <v>11.73</v>
          </cell>
          <cell r="P32">
            <v>18.79</v>
          </cell>
          <cell r="Q32">
            <v>38.59</v>
          </cell>
          <cell r="R32">
            <v>22.608</v>
          </cell>
          <cell r="S32">
            <v>91.718</v>
          </cell>
          <cell r="T32">
            <v>11.213620000000002</v>
          </cell>
          <cell r="U32">
            <v>0.6277999999999979</v>
          </cell>
          <cell r="V32">
            <v>13.142879999999998</v>
          </cell>
          <cell r="W32">
            <v>10.34376</v>
          </cell>
          <cell r="X32">
            <v>35.328059999999994</v>
          </cell>
          <cell r="Y32">
            <v>12.883650000000003</v>
          </cell>
          <cell r="Z32">
            <v>21.962499999999995</v>
          </cell>
          <cell r="AA32">
            <v>20.0909</v>
          </cell>
          <cell r="AB32">
            <v>9.692694812974333</v>
          </cell>
          <cell r="AC32">
            <v>64.62974481297434</v>
          </cell>
          <cell r="AD32">
            <v>10.391984044287497</v>
          </cell>
          <cell r="AE32">
            <v>11.642655660034379</v>
          </cell>
          <cell r="AF32">
            <v>12.696123656321998</v>
          </cell>
          <cell r="AG32">
            <v>13.567667059640646</v>
          </cell>
          <cell r="AH32">
            <v>66.82649432338347</v>
          </cell>
        </row>
        <row r="34">
          <cell r="D34">
            <v>17.17700000000002</v>
          </cell>
          <cell r="E34">
            <v>-4.516401427438566</v>
          </cell>
          <cell r="F34">
            <v>-13.358488750683406</v>
          </cell>
          <cell r="G34">
            <v>-16.578750000000007</v>
          </cell>
          <cell r="H34">
            <v>25.721499999999978</v>
          </cell>
          <cell r="I34">
            <v>-8.732140178121938</v>
          </cell>
          <cell r="J34">
            <v>-22.306909200000064</v>
          </cell>
          <cell r="K34">
            <v>-2.4043770999999907</v>
          </cell>
          <cell r="L34">
            <v>49.944585300000014</v>
          </cell>
          <cell r="M34">
            <v>13.912588400000033</v>
          </cell>
          <cell r="N34">
            <v>39.14588739999999</v>
          </cell>
          <cell r="O34">
            <v>-8.734293799999975</v>
          </cell>
          <cell r="P34">
            <v>-0.0481573999999938</v>
          </cell>
          <cell r="Q34">
            <v>-5.268380300000004</v>
          </cell>
          <cell r="R34">
            <v>13.904051800000019</v>
          </cell>
          <cell r="S34">
            <v>-0.14677969999985407</v>
          </cell>
          <cell r="T34">
            <v>-11.910578384289117</v>
          </cell>
          <cell r="U34">
            <v>-23.7424924724007</v>
          </cell>
          <cell r="V34">
            <v>25.97153497900871</v>
          </cell>
          <cell r="W34">
            <v>2.619746511817908</v>
          </cell>
          <cell r="X34">
            <v>-7.061789365863149</v>
          </cell>
          <cell r="Y34">
            <v>-13.734309882624231</v>
          </cell>
          <cell r="Z34">
            <v>4.0158818881025695</v>
          </cell>
          <cell r="AA34">
            <v>8.590020275681695</v>
          </cell>
          <cell r="AB34">
            <v>29.20721538780907</v>
          </cell>
          <cell r="AC34">
            <v>28.078807668969105</v>
          </cell>
          <cell r="AD34">
            <v>-14.881445460829426</v>
          </cell>
          <cell r="AE34">
            <v>12.129300113668137</v>
          </cell>
          <cell r="AF34">
            <v>9.947879897084704</v>
          </cell>
          <cell r="AG34">
            <v>15.594929653888613</v>
          </cell>
          <cell r="AH34">
            <v>22.790664203812028</v>
          </cell>
          <cell r="AI34">
            <v>32.18137107444295</v>
          </cell>
          <cell r="AJ34">
            <v>-13.010115272855899</v>
          </cell>
        </row>
        <row r="36">
          <cell r="D36">
            <v>-74.69</v>
          </cell>
          <cell r="E36">
            <v>-23.889999999999997</v>
          </cell>
          <cell r="F36">
            <v>8.41</v>
          </cell>
          <cell r="G36">
            <v>17.990000000000002</v>
          </cell>
          <cell r="H36">
            <v>-61.37</v>
          </cell>
          <cell r="I36">
            <v>-58.85999999999999</v>
          </cell>
          <cell r="J36">
            <v>19.57</v>
          </cell>
          <cell r="K36">
            <v>-23.110000000000003</v>
          </cell>
          <cell r="L36">
            <v>-53.269999999999996</v>
          </cell>
          <cell r="M36">
            <v>-14.149999999999999</v>
          </cell>
          <cell r="N36">
            <v>-70.96000000000001</v>
          </cell>
          <cell r="O36">
            <v>-18.599999999999998</v>
          </cell>
          <cell r="P36">
            <v>6.22</v>
          </cell>
          <cell r="Q36">
            <v>-10.430000000000001</v>
          </cell>
          <cell r="R36">
            <v>-29.660000000000004</v>
          </cell>
          <cell r="S36">
            <v>-52.470000000000006</v>
          </cell>
          <cell r="T36">
            <v>8.89</v>
          </cell>
          <cell r="U36">
            <v>23.02</v>
          </cell>
          <cell r="V36">
            <v>-35.94</v>
          </cell>
          <cell r="W36">
            <v>-16.56</v>
          </cell>
          <cell r="X36">
            <v>-20.589999999999996</v>
          </cell>
          <cell r="Y36">
            <v>12.027838248511962</v>
          </cell>
          <cell r="Z36">
            <v>3.825000000000462</v>
          </cell>
          <cell r="AA36">
            <v>-9.32452951640037</v>
          </cell>
          <cell r="AB36">
            <v>-25.482878312500002</v>
          </cell>
          <cell r="AC36">
            <v>-18.954569580387947</v>
          </cell>
          <cell r="AD36">
            <v>6.0893199970000005</v>
          </cell>
          <cell r="AE36">
            <v>-8.357597060318183</v>
          </cell>
          <cell r="AF36">
            <v>-17.576762948818185</v>
          </cell>
          <cell r="AG36">
            <v>-9.750480170518182</v>
          </cell>
          <cell r="AH36">
            <v>-29.595520182654546</v>
          </cell>
          <cell r="AI36">
            <v>-1.1851382000000275</v>
          </cell>
          <cell r="AJ36">
            <v>-2.5879304999999047</v>
          </cell>
        </row>
        <row r="37">
          <cell r="D37">
            <v>46.64</v>
          </cell>
          <cell r="E37">
            <v>24.740000000000002</v>
          </cell>
          <cell r="F37">
            <v>-0.02</v>
          </cell>
          <cell r="G37">
            <v>-0.13</v>
          </cell>
          <cell r="H37">
            <v>29.3</v>
          </cell>
          <cell r="I37">
            <v>53.89</v>
          </cell>
          <cell r="J37">
            <v>0</v>
          </cell>
          <cell r="K37">
            <v>23.66</v>
          </cell>
          <cell r="L37">
            <v>0.02</v>
          </cell>
          <cell r="M37">
            <v>-0.15</v>
          </cell>
          <cell r="N37">
            <v>23.53</v>
          </cell>
          <cell r="O37">
            <v>23.26</v>
          </cell>
          <cell r="P37">
            <v>-2.7800000000000002</v>
          </cell>
          <cell r="Q37">
            <v>-0.16</v>
          </cell>
          <cell r="R37">
            <v>28.31</v>
          </cell>
          <cell r="S37">
            <v>48.629999999999995</v>
          </cell>
          <cell r="T37">
            <v>-2.3060937500000005</v>
          </cell>
          <cell r="U37">
            <v>-4.256171875</v>
          </cell>
          <cell r="V37">
            <v>-1.5030937500000003</v>
          </cell>
          <cell r="W37">
            <v>23.233828125</v>
          </cell>
          <cell r="X37">
            <v>15.168468749999999</v>
          </cell>
          <cell r="Y37">
            <v>-3.7363570614</v>
          </cell>
          <cell r="Z37">
            <v>-2.32</v>
          </cell>
          <cell r="AA37">
            <v>-5.1754</v>
          </cell>
          <cell r="AB37">
            <v>-3.6671484375000003</v>
          </cell>
          <cell r="AC37">
            <v>-14.8989054989</v>
          </cell>
          <cell r="AD37">
            <v>12.196796875</v>
          </cell>
          <cell r="AE37">
            <v>-0.8322031249999999</v>
          </cell>
          <cell r="AF37">
            <v>9.998153125</v>
          </cell>
          <cell r="AG37">
            <v>-0.8322031249999999</v>
          </cell>
          <cell r="AH37">
            <v>20.53054375</v>
          </cell>
          <cell r="AI37">
            <v>7.736620200000001</v>
          </cell>
          <cell r="AJ37">
            <v>3.3419385000000013</v>
          </cell>
        </row>
        <row r="38">
          <cell r="D38">
            <v>46.4</v>
          </cell>
          <cell r="E38">
            <v>24.8</v>
          </cell>
          <cell r="F38">
            <v>0</v>
          </cell>
          <cell r="G38">
            <v>0</v>
          </cell>
          <cell r="H38">
            <v>24.3</v>
          </cell>
          <cell r="I38">
            <v>49.1</v>
          </cell>
          <cell r="J38">
            <v>0</v>
          </cell>
          <cell r="K38">
            <v>23.53</v>
          </cell>
          <cell r="L38">
            <v>0</v>
          </cell>
          <cell r="M38">
            <v>0</v>
          </cell>
          <cell r="N38">
            <v>23.53</v>
          </cell>
          <cell r="O38">
            <v>22.78</v>
          </cell>
          <cell r="P38">
            <v>0</v>
          </cell>
          <cell r="Q38">
            <v>0</v>
          </cell>
          <cell r="R38">
            <v>28.77</v>
          </cell>
          <cell r="S38">
            <v>51.55</v>
          </cell>
          <cell r="T38">
            <v>-2.3160937500000003</v>
          </cell>
          <cell r="U38">
            <v>-4.246171875</v>
          </cell>
          <cell r="V38">
            <v>-2.3160937500000003</v>
          </cell>
          <cell r="W38">
            <v>24.973828124999997</v>
          </cell>
          <cell r="X38">
            <v>16.095468749999995</v>
          </cell>
          <cell r="Y38">
            <v>-4.25</v>
          </cell>
          <cell r="Z38">
            <v>-2.32</v>
          </cell>
          <cell r="AA38">
            <v>-6.18</v>
          </cell>
          <cell r="AB38">
            <v>-3.6671484375000003</v>
          </cell>
          <cell r="AC38">
            <v>-16.4171484375</v>
          </cell>
          <cell r="AD38">
            <v>11.196796875</v>
          </cell>
          <cell r="AE38">
            <v>-1.832203125</v>
          </cell>
          <cell r="AF38">
            <v>8.998153125</v>
          </cell>
          <cell r="AG38">
            <v>-1.832203125</v>
          </cell>
          <cell r="AH38">
            <v>16.53054375</v>
          </cell>
          <cell r="AI38">
            <v>7.736620200000001</v>
          </cell>
          <cell r="AJ38">
            <v>3.3419385000000013</v>
          </cell>
        </row>
        <row r="39">
          <cell r="D39">
            <v>46.4</v>
          </cell>
          <cell r="E39">
            <v>24.8</v>
          </cell>
          <cell r="F39">
            <v>0</v>
          </cell>
          <cell r="G39">
            <v>0</v>
          </cell>
          <cell r="H39">
            <v>24.3</v>
          </cell>
          <cell r="I39">
            <v>49.1</v>
          </cell>
          <cell r="J39">
            <v>0</v>
          </cell>
          <cell r="K39">
            <v>23.53</v>
          </cell>
          <cell r="L39">
            <v>0</v>
          </cell>
          <cell r="M39">
            <v>0</v>
          </cell>
          <cell r="N39">
            <v>23.53</v>
          </cell>
          <cell r="O39">
            <v>22.78</v>
          </cell>
          <cell r="P39">
            <v>0</v>
          </cell>
          <cell r="Q39">
            <v>0</v>
          </cell>
          <cell r="R39">
            <v>29.34</v>
          </cell>
          <cell r="S39">
            <v>52.120000000000005</v>
          </cell>
          <cell r="T39">
            <v>0</v>
          </cell>
          <cell r="U39">
            <v>0</v>
          </cell>
          <cell r="V39">
            <v>0</v>
          </cell>
          <cell r="W39">
            <v>29.22</v>
          </cell>
          <cell r="X39">
            <v>29.22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13.029</v>
          </cell>
          <cell r="AE39">
            <v>0</v>
          </cell>
          <cell r="AF39">
            <v>13.029</v>
          </cell>
          <cell r="AG39">
            <v>0</v>
          </cell>
          <cell r="AH39">
            <v>26.058</v>
          </cell>
          <cell r="AI39">
            <v>26.058</v>
          </cell>
          <cell r="AJ39">
            <v>26.058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-0.57</v>
          </cell>
          <cell r="S40">
            <v>-0.57</v>
          </cell>
          <cell r="T40">
            <v>-2.3160937500000003</v>
          </cell>
          <cell r="U40">
            <v>-4.246171875</v>
          </cell>
          <cell r="V40">
            <v>-2.3160937500000003</v>
          </cell>
          <cell r="W40">
            <v>-4.246171875</v>
          </cell>
          <cell r="X40">
            <v>-13.12453125</v>
          </cell>
          <cell r="Y40">
            <v>-4.25</v>
          </cell>
          <cell r="Z40">
            <v>-2.32</v>
          </cell>
          <cell r="AA40">
            <v>-6.18</v>
          </cell>
          <cell r="AB40">
            <v>-3.6671484375000003</v>
          </cell>
          <cell r="AC40">
            <v>-16.4171484375</v>
          </cell>
          <cell r="AD40">
            <v>-1.832203125</v>
          </cell>
          <cell r="AE40">
            <v>-1.832203125</v>
          </cell>
          <cell r="AF40">
            <v>-4.030846875</v>
          </cell>
          <cell r="AG40">
            <v>-1.832203125</v>
          </cell>
          <cell r="AH40">
            <v>-9.52745625</v>
          </cell>
          <cell r="AI40">
            <v>-18.3213798</v>
          </cell>
          <cell r="AJ40">
            <v>-22.7160615</v>
          </cell>
        </row>
        <row r="41">
          <cell r="D41">
            <v>0.24</v>
          </cell>
          <cell r="E41">
            <v>-0.06</v>
          </cell>
          <cell r="F41">
            <v>-0.02</v>
          </cell>
          <cell r="G41">
            <v>-0.13</v>
          </cell>
          <cell r="H41">
            <v>5</v>
          </cell>
          <cell r="I41">
            <v>4.79</v>
          </cell>
          <cell r="J41">
            <v>0</v>
          </cell>
          <cell r="K41">
            <v>0.13</v>
          </cell>
          <cell r="L41">
            <v>0.02</v>
          </cell>
          <cell r="M41">
            <v>-0.15</v>
          </cell>
          <cell r="N41">
            <v>0</v>
          </cell>
          <cell r="O41">
            <v>0.48</v>
          </cell>
          <cell r="P41">
            <v>-2.7800000000000002</v>
          </cell>
          <cell r="Q41">
            <v>-0.16</v>
          </cell>
          <cell r="R41">
            <v>-0.46</v>
          </cell>
          <cell r="S41">
            <v>-2.9200000000000004</v>
          </cell>
          <cell r="T41">
            <v>0.01</v>
          </cell>
          <cell r="U41">
            <v>-0.01</v>
          </cell>
          <cell r="V41">
            <v>0.813</v>
          </cell>
          <cell r="W41">
            <v>-1.74</v>
          </cell>
          <cell r="X41">
            <v>-0.927</v>
          </cell>
          <cell r="Y41">
            <v>0.5136429386</v>
          </cell>
          <cell r="Z41">
            <v>0</v>
          </cell>
          <cell r="AA41">
            <v>1.0046</v>
          </cell>
          <cell r="AB41">
            <v>0</v>
          </cell>
          <cell r="AC41">
            <v>1.5182429385999998</v>
          </cell>
          <cell r="AD41">
            <v>1</v>
          </cell>
          <cell r="AE41">
            <v>1</v>
          </cell>
          <cell r="AF41">
            <v>1</v>
          </cell>
          <cell r="AG41">
            <v>1</v>
          </cell>
          <cell r="AH41">
            <v>4</v>
          </cell>
          <cell r="AI41">
            <v>0</v>
          </cell>
          <cell r="AJ41">
            <v>0</v>
          </cell>
        </row>
        <row r="43">
          <cell r="D43">
            <v>-10.872999999999976</v>
          </cell>
          <cell r="E43">
            <v>-3.6664014274385615</v>
          </cell>
          <cell r="F43">
            <v>-4.968488750683406</v>
          </cell>
          <cell r="G43">
            <v>1.2812499999999956</v>
          </cell>
          <cell r="H43">
            <v>-6.348500000000019</v>
          </cell>
          <cell r="I43">
            <v>-13.70214017812199</v>
          </cell>
          <cell r="J43">
            <v>-2.7369092000000634</v>
          </cell>
          <cell r="K43">
            <v>-1.8543770999999936</v>
          </cell>
          <cell r="L43">
            <v>-3.305414699999982</v>
          </cell>
          <cell r="M43">
            <v>-0.387411599999966</v>
          </cell>
          <cell r="N43">
            <v>-8.284112600000006</v>
          </cell>
          <cell r="O43">
            <v>-4.074293799999971</v>
          </cell>
          <cell r="P43">
            <v>3.3918426000000057</v>
          </cell>
          <cell r="Q43">
            <v>-15.858380300000006</v>
          </cell>
          <cell r="R43">
            <v>12.554051800000014</v>
          </cell>
          <cell r="S43">
            <v>-3.986779699999957</v>
          </cell>
          <cell r="T43">
            <v>-5.326672134289117</v>
          </cell>
          <cell r="U43">
            <v>-4.978664347400699</v>
          </cell>
          <cell r="V43">
            <v>-11.471558770991289</v>
          </cell>
          <cell r="W43">
            <v>9.293574636817908</v>
          </cell>
          <cell r="X43">
            <v>-12.483320615863196</v>
          </cell>
          <cell r="Y43">
            <v>-5.442828695512269</v>
          </cell>
          <cell r="Z43">
            <v>5.520881888103032</v>
          </cell>
          <cell r="AA43">
            <v>-5.909909240718674</v>
          </cell>
          <cell r="AB43">
            <v>0.05718863780906913</v>
          </cell>
          <cell r="AC43">
            <v>-5.774667410318841</v>
          </cell>
          <cell r="AD43">
            <v>3.4046714111705754</v>
          </cell>
          <cell r="AE43">
            <v>2.9394999283499543</v>
          </cell>
          <cell r="AF43">
            <v>2.3692700732665184</v>
          </cell>
          <cell r="AG43">
            <v>5.012246358370431</v>
          </cell>
          <cell r="AH43">
            <v>13.72568777115748</v>
          </cell>
          <cell r="AI43">
            <v>38.73285307444293</v>
          </cell>
          <cell r="AJ43">
            <v>-12.256107272855802</v>
          </cell>
        </row>
        <row r="45">
          <cell r="D45">
            <v>11.121699999999983</v>
          </cell>
          <cell r="E45">
            <v>3.6064014274385556</v>
          </cell>
          <cell r="F45">
            <v>4.948488750683417</v>
          </cell>
          <cell r="G45">
            <v>-1.4112499999999315</v>
          </cell>
          <cell r="H45">
            <v>6.358500000000049</v>
          </cell>
          <cell r="I45">
            <v>13.50214017812209</v>
          </cell>
          <cell r="J45">
            <v>2.6899092000000735</v>
          </cell>
          <cell r="K45">
            <v>1.984377099999989</v>
          </cell>
          <cell r="L45">
            <v>3.367414699999948</v>
          </cell>
          <cell r="M45">
            <v>0.23731159999992713</v>
          </cell>
          <cell r="N45">
            <v>8.279012599999938</v>
          </cell>
          <cell r="O45">
            <v>4.554293799999968</v>
          </cell>
          <cell r="P45">
            <v>-3.671842599999991</v>
          </cell>
          <cell r="Q45">
            <v>15.69838030000001</v>
          </cell>
          <cell r="R45">
            <v>-13.014051799999976</v>
          </cell>
          <cell r="S45">
            <v>3.566779700000012</v>
          </cell>
          <cell r="T45">
            <v>5.336672134289097</v>
          </cell>
          <cell r="U45">
            <v>4.978664347400702</v>
          </cell>
          <cell r="V45">
            <v>11.471558770991209</v>
          </cell>
          <cell r="W45">
            <v>-9.293574636817908</v>
          </cell>
          <cell r="X45">
            <v>12.493320615863098</v>
          </cell>
          <cell r="Y45">
            <v>5.40430988262418</v>
          </cell>
          <cell r="Z45">
            <v>-5.565881888102567</v>
          </cell>
          <cell r="AA45">
            <v>5.98225472431826</v>
          </cell>
          <cell r="AB45">
            <v>0</v>
          </cell>
          <cell r="AC45">
            <v>5.8206827188398735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7">
          <cell r="D47">
            <v>0.24870000000000658</v>
          </cell>
          <cell r="E47">
            <v>-0.060000000000005826</v>
          </cell>
          <cell r="F47">
            <v>-0.019999999999988916</v>
          </cell>
          <cell r="G47">
            <v>-0.12999999999993594</v>
          </cell>
          <cell r="H47">
            <v>0.010000000000029985</v>
          </cell>
          <cell r="I47">
            <v>-0.1999999999999007</v>
          </cell>
          <cell r="J47">
            <v>-0.04699999999998994</v>
          </cell>
          <cell r="K47">
            <v>0.12999999999999545</v>
          </cell>
          <cell r="L47">
            <v>0.06199999999996608</v>
          </cell>
          <cell r="M47">
            <v>-0.15010000000003887</v>
          </cell>
          <cell r="N47">
            <v>-0.005100000000067273</v>
          </cell>
          <cell r="O47">
            <v>0.4799999999999969</v>
          </cell>
          <cell r="P47">
            <v>-0.27999999999998515</v>
          </cell>
          <cell r="Q47">
            <v>-0.1599999999999948</v>
          </cell>
          <cell r="R47">
            <v>-0.4599999999999618</v>
          </cell>
          <cell r="S47">
            <v>-0.41999999999994486</v>
          </cell>
          <cell r="T47">
            <v>0.009999999999980247</v>
          </cell>
          <cell r="U47">
            <v>0</v>
          </cell>
          <cell r="V47">
            <v>-7.993605777301127E-14</v>
          </cell>
          <cell r="W47">
            <v>0</v>
          </cell>
          <cell r="X47">
            <v>0.00999999999990031</v>
          </cell>
          <cell r="Y47">
            <v>-0.03851881288808823</v>
          </cell>
          <cell r="Z47">
            <v>-0.04499999999953452</v>
          </cell>
          <cell r="AA47">
            <v>0.07234548359958559</v>
          </cell>
          <cell r="AB47">
            <v>0.05718863780906913</v>
          </cell>
          <cell r="AC47">
            <v>0.04601530852103197</v>
          </cell>
          <cell r="AD47">
            <v>3.4046714111705754</v>
          </cell>
          <cell r="AE47">
            <v>2.9394999283499543</v>
          </cell>
          <cell r="AF47">
            <v>2.3692700732665184</v>
          </cell>
          <cell r="AG47">
            <v>5.012246358370431</v>
          </cell>
          <cell r="AH47">
            <v>13.72568777115748</v>
          </cell>
          <cell r="AI47">
            <v>38.73285307444293</v>
          </cell>
          <cell r="AJ47">
            <v>-12.256107272855802</v>
          </cell>
        </row>
        <row r="51">
          <cell r="D51">
            <v>-16.97108716045028</v>
          </cell>
          <cell r="E51">
            <v>-17.276064365692044</v>
          </cell>
          <cell r="F51">
            <v>-17.054115696880913</v>
          </cell>
          <cell r="G51">
            <v>-15.163511923386439</v>
          </cell>
          <cell r="H51">
            <v>-23.08767129149615</v>
          </cell>
          <cell r="I51">
            <v>-18.17504284151591</v>
          </cell>
          <cell r="J51">
            <v>-25.34025825437366</v>
          </cell>
          <cell r="K51">
            <v>-16.752571883667017</v>
          </cell>
          <cell r="L51">
            <v>-11.255569150673091</v>
          </cell>
          <cell r="M51">
            <v>-21.770108984233676</v>
          </cell>
          <cell r="N51">
            <v>-18.708441051894564</v>
          </cell>
          <cell r="O51">
            <v>-19.59536371514012</v>
          </cell>
          <cell r="P51">
            <v>-13.787083766113426</v>
          </cell>
          <cell r="Q51">
            <v>-19.726372078257988</v>
          </cell>
          <cell r="R51">
            <v>-31.51546934643913</v>
          </cell>
          <cell r="S51">
            <v>-21.27207934464727</v>
          </cell>
          <cell r="T51">
            <v>-13.023264043667643</v>
          </cell>
          <cell r="U51">
            <v>-14.302489203167918</v>
          </cell>
          <cell r="V51">
            <v>-14.468009725842053</v>
          </cell>
          <cell r="W51">
            <v>-24.468245887245715</v>
          </cell>
          <cell r="X51">
            <v>-16.632629811112828</v>
          </cell>
          <cell r="AC51">
            <v>-14.509666711779786</v>
          </cell>
          <cell r="AH51">
            <v>-14.58850322290614</v>
          </cell>
          <cell r="AI51">
            <v>-11.62687545982056</v>
          </cell>
          <cell r="AJ51">
            <v>-9.35507047687902</v>
          </cell>
        </row>
        <row r="52">
          <cell r="D52">
            <v>-28.62088321921063</v>
          </cell>
          <cell r="E52">
            <v>-24.421163764493432</v>
          </cell>
          <cell r="F52">
            <v>-23.192693201491725</v>
          </cell>
          <cell r="G52">
            <v>-23.54606896577531</v>
          </cell>
          <cell r="H52">
            <v>-30.678946829509446</v>
          </cell>
          <cell r="I52">
            <v>-25.49700425644854</v>
          </cell>
          <cell r="J52">
            <v>-32.01369790662538</v>
          </cell>
          <cell r="K52">
            <v>-29.235438296907233</v>
          </cell>
          <cell r="L52">
            <v>-23.1091419457462</v>
          </cell>
          <cell r="M52">
            <v>-27.529628859350275</v>
          </cell>
          <cell r="N52">
            <v>-27.827699357001677</v>
          </cell>
          <cell r="O52">
            <v>-24.10400376199983</v>
          </cell>
          <cell r="P52">
            <v>-19.522017652795416</v>
          </cell>
          <cell r="Q52">
            <v>-26.325036748202095</v>
          </cell>
          <cell r="R52">
            <v>-38.31917179850896</v>
          </cell>
          <cell r="S52">
            <v>-27.228802774118773</v>
          </cell>
          <cell r="T52">
            <v>-17.574110243414495</v>
          </cell>
          <cell r="U52">
            <v>-19.973168378499935</v>
          </cell>
          <cell r="V52">
            <v>-20.011548427712633</v>
          </cell>
          <cell r="W52">
            <v>-28.98387780278074</v>
          </cell>
          <cell r="X52">
            <v>-21.71425962577643</v>
          </cell>
          <cell r="AC52">
            <v>-19.73671752296259</v>
          </cell>
          <cell r="AH52">
            <v>-19.84962595138158</v>
          </cell>
          <cell r="AI52">
            <v>-16.76204010242122</v>
          </cell>
          <cell r="AJ52">
            <v>-13.50982679700399</v>
          </cell>
        </row>
        <row r="53">
          <cell r="D53">
            <v>23.27627698197948</v>
          </cell>
          <cell r="I53">
            <v>23.019467273063658</v>
          </cell>
          <cell r="N53">
            <v>20.15235960053144</v>
          </cell>
          <cell r="S53">
            <v>37.63841698838671</v>
          </cell>
          <cell r="X53">
            <v>20.759607641955142</v>
          </cell>
          <cell r="AC53">
            <v>23.100091561071515</v>
          </cell>
          <cell r="AH53">
            <v>25.648937966077632</v>
          </cell>
          <cell r="AI53">
            <v>25.910472590678868</v>
          </cell>
          <cell r="AJ53">
            <v>25.79057262635509</v>
          </cell>
        </row>
        <row r="54">
          <cell r="D54">
            <v>-56.43350840632581</v>
          </cell>
          <cell r="I54">
            <v>-55.53329911263552</v>
          </cell>
          <cell r="N54">
            <v>-58.13021010725301</v>
          </cell>
          <cell r="S54">
            <v>-104.66250653386449</v>
          </cell>
          <cell r="X54">
            <v>-49.805327951398226</v>
          </cell>
          <cell r="AC54">
            <v>-50.1298942620237</v>
          </cell>
          <cell r="AH54">
            <v>-53.083763735835056</v>
          </cell>
          <cell r="AI54">
            <v>-49.46117716994586</v>
          </cell>
          <cell r="AJ54">
            <v>-45.40079358649521</v>
          </cell>
        </row>
        <row r="55">
          <cell r="D55">
            <v>110.03993791135</v>
          </cell>
          <cell r="G55">
            <v>106.966</v>
          </cell>
          <cell r="H55">
            <v>168.408</v>
          </cell>
          <cell r="I55">
            <v>168.408</v>
          </cell>
          <cell r="J55">
            <v>148.466</v>
          </cell>
          <cell r="K55">
            <v>170.385</v>
          </cell>
          <cell r="L55">
            <v>225.371</v>
          </cell>
          <cell r="M55">
            <v>239.813</v>
          </cell>
          <cell r="N55">
            <v>239.813</v>
          </cell>
          <cell r="O55">
            <v>316.791</v>
          </cell>
          <cell r="P55">
            <v>308.899</v>
          </cell>
          <cell r="Q55">
            <v>262.034</v>
          </cell>
          <cell r="R55">
            <v>292.092</v>
          </cell>
          <cell r="S55">
            <v>292.092</v>
          </cell>
          <cell r="T55">
            <v>284.234</v>
          </cell>
          <cell r="U55">
            <v>259.643</v>
          </cell>
          <cell r="V55">
            <v>293.836</v>
          </cell>
          <cell r="W55">
            <v>304.617</v>
          </cell>
          <cell r="X55">
            <v>304.617</v>
          </cell>
          <cell r="Y55">
            <v>286.645</v>
          </cell>
          <cell r="Z55">
            <v>280.108</v>
          </cell>
          <cell r="AA55">
            <v>285.888</v>
          </cell>
          <cell r="AB55">
            <v>303.146</v>
          </cell>
          <cell r="AC55">
            <v>303.146</v>
          </cell>
          <cell r="AD55">
            <v>297.056680003</v>
          </cell>
          <cell r="AE55">
            <v>305.4142770633182</v>
          </cell>
          <cell r="AF55">
            <v>322.9910400121364</v>
          </cell>
          <cell r="AG55">
            <v>332.7415201826546</v>
          </cell>
          <cell r="AH55">
            <v>332.7415201826546</v>
          </cell>
          <cell r="AI55">
            <v>333.92665838265464</v>
          </cell>
          <cell r="AJ55">
            <v>336.51458888265455</v>
          </cell>
        </row>
        <row r="56">
          <cell r="Q56">
            <v>325.126</v>
          </cell>
          <cell r="R56">
            <v>335.36</v>
          </cell>
          <cell r="S56">
            <v>335.36</v>
          </cell>
          <cell r="T56">
            <v>322.73699999999997</v>
          </cell>
          <cell r="U56">
            <v>315.68399999999997</v>
          </cell>
          <cell r="V56">
            <v>350.159</v>
          </cell>
          <cell r="W56">
            <v>332.312</v>
          </cell>
          <cell r="X56">
            <v>332.312</v>
          </cell>
          <cell r="Y56">
            <v>338.94</v>
          </cell>
          <cell r="Z56">
            <v>330.003</v>
          </cell>
          <cell r="AA56">
            <v>329.35299999999995</v>
          </cell>
        </row>
        <row r="57">
          <cell r="D57">
            <v>1.8184912756991765</v>
          </cell>
          <cell r="I57">
            <v>2.2754171674423063</v>
          </cell>
          <cell r="N57">
            <v>3.021342461001449</v>
          </cell>
          <cell r="S57">
            <v>3.505349592854779</v>
          </cell>
          <cell r="X57">
            <v>3.9771834345033077</v>
          </cell>
          <cell r="AC57">
            <v>3.708458720823904</v>
          </cell>
          <cell r="AH57">
            <v>3.5371261980246</v>
          </cell>
          <cell r="AI57">
            <v>3.5091195164602476</v>
          </cell>
          <cell r="AJ57">
            <v>3.440140598344207</v>
          </cell>
        </row>
        <row r="59">
          <cell r="D59">
            <v>405.88230000000004</v>
          </cell>
          <cell r="E59">
            <v>402.6676333333333</v>
          </cell>
          <cell r="F59">
            <v>407.1241</v>
          </cell>
          <cell r="G59">
            <v>415.23436666666663</v>
          </cell>
          <cell r="H59">
            <v>428.72180000000003</v>
          </cell>
          <cell r="I59">
            <v>413.43697499999996</v>
          </cell>
          <cell r="J59">
            <v>465.4822</v>
          </cell>
          <cell r="K59">
            <v>495.3075666666667</v>
          </cell>
          <cell r="L59">
            <v>502.5133333333333</v>
          </cell>
          <cell r="M59">
            <v>500.26</v>
          </cell>
          <cell r="N59">
            <v>490.890775</v>
          </cell>
          <cell r="O59">
            <v>499.42</v>
          </cell>
          <cell r="P59">
            <v>502.89</v>
          </cell>
          <cell r="Q59">
            <v>503.31</v>
          </cell>
          <cell r="R59">
            <v>513.84</v>
          </cell>
          <cell r="S59">
            <v>504.865</v>
          </cell>
          <cell r="T59">
            <v>538.68</v>
          </cell>
          <cell r="U59">
            <v>539.87</v>
          </cell>
          <cell r="V59">
            <v>539.11</v>
          </cell>
          <cell r="W59">
            <v>522</v>
          </cell>
          <cell r="X59">
            <v>534.915</v>
          </cell>
          <cell r="Y59">
            <v>527.46</v>
          </cell>
          <cell r="Z59">
            <v>536.22</v>
          </cell>
          <cell r="AA59">
            <v>542.79</v>
          </cell>
          <cell r="AB59">
            <v>549.82</v>
          </cell>
          <cell r="AC59">
            <v>539.15</v>
          </cell>
          <cell r="AD59">
            <v>550</v>
          </cell>
          <cell r="AE59">
            <v>550</v>
          </cell>
          <cell r="AF59">
            <v>550</v>
          </cell>
          <cell r="AG59">
            <v>550</v>
          </cell>
          <cell r="AH59">
            <v>550</v>
          </cell>
          <cell r="AI59">
            <v>550</v>
          </cell>
          <cell r="AJ59">
            <v>550</v>
          </cell>
        </row>
        <row r="60">
          <cell r="D60">
            <v>522.255981676594</v>
          </cell>
          <cell r="E60">
            <v>148.4974742284654</v>
          </cell>
          <cell r="F60">
            <v>162.821055</v>
          </cell>
          <cell r="G60">
            <v>171.14524</v>
          </cell>
          <cell r="H60">
            <v>178.745257</v>
          </cell>
          <cell r="I60">
            <v>661.2090262284651</v>
          </cell>
          <cell r="J60">
            <v>180.10874831608677</v>
          </cell>
          <cell r="K60">
            <v>191.766588304</v>
          </cell>
          <cell r="L60">
            <v>211.01106259200003</v>
          </cell>
          <cell r="M60">
            <v>221.448646876</v>
          </cell>
          <cell r="N60">
            <v>804.335046088087</v>
          </cell>
          <cell r="O60">
            <v>217.529229613951</v>
          </cell>
          <cell r="P60">
            <v>233.15161132112</v>
          </cell>
          <cell r="Q60">
            <v>254.19247528064</v>
          </cell>
          <cell r="R60">
            <v>250.51173122385498</v>
          </cell>
          <cell r="S60">
            <v>955.385047439566</v>
          </cell>
          <cell r="T60">
            <v>233.23466129421</v>
          </cell>
          <cell r="U60">
            <v>248.458022211688</v>
          </cell>
          <cell r="V60">
            <v>260.46077838474696</v>
          </cell>
          <cell r="W60">
            <v>244.963769727459</v>
          </cell>
          <cell r="X60">
            <v>987.117231618104</v>
          </cell>
          <cell r="Y60">
            <v>233.25332194371214</v>
          </cell>
          <cell r="Z60">
            <v>253.31265889212784</v>
          </cell>
          <cell r="AA60">
            <v>189.738</v>
          </cell>
          <cell r="AB60">
            <v>288.26319839358973</v>
          </cell>
          <cell r="AC60">
            <v>1032.455</v>
          </cell>
          <cell r="AH60">
            <v>1129.03657765864</v>
          </cell>
          <cell r="AI60">
            <v>1255.26647121006</v>
          </cell>
          <cell r="AJ60">
            <v>1383.35429497033</v>
          </cell>
        </row>
        <row r="61">
          <cell r="D61">
            <v>1286.7178038475538</v>
          </cell>
          <cell r="E61">
            <v>368.7842327906632</v>
          </cell>
          <cell r="F61">
            <v>399.9297879933907</v>
          </cell>
          <cell r="G61">
            <v>412.1654028154863</v>
          </cell>
          <cell r="H61">
            <v>416.92598090416675</v>
          </cell>
          <cell r="I61">
            <v>1599.2982394195997</v>
          </cell>
          <cell r="J61">
            <v>386.9293999127932</v>
          </cell>
          <cell r="K61">
            <v>387.1666843181008</v>
          </cell>
          <cell r="L61">
            <v>419.91137069397837</v>
          </cell>
          <cell r="M61">
            <v>442.66710685643466</v>
          </cell>
          <cell r="N61">
            <v>1638.5214126056596</v>
          </cell>
          <cell r="O61">
            <v>435.56371313513876</v>
          </cell>
          <cell r="P61">
            <v>463.62347893400147</v>
          </cell>
          <cell r="Q61">
            <v>505.04157533257836</v>
          </cell>
          <cell r="R61">
            <v>487.5286688927584</v>
          </cell>
          <cell r="S61">
            <v>1892.3574568242323</v>
          </cell>
          <cell r="T61">
            <v>432.97442135258416</v>
          </cell>
          <cell r="U61">
            <v>460.21824182060124</v>
          </cell>
          <cell r="V61">
            <v>483.1310463258833</v>
          </cell>
          <cell r="W61">
            <v>469.27925235145403</v>
          </cell>
          <cell r="X61">
            <v>1845.372127568126</v>
          </cell>
          <cell r="Y61">
            <v>442.2199255748533</v>
          </cell>
          <cell r="Z61">
            <v>472.40434689516957</v>
          </cell>
          <cell r="AA61">
            <v>349.56060354833363</v>
          </cell>
          <cell r="AB61">
            <v>524.2864908398926</v>
          </cell>
          <cell r="AC61">
            <v>1914.9680051933599</v>
          </cell>
          <cell r="AH61">
            <v>2052.7937775611636</v>
          </cell>
          <cell r="AI61">
            <v>2282.3026749273818</v>
          </cell>
          <cell r="AJ61">
            <v>2515.189627218782</v>
          </cell>
        </row>
        <row r="68">
          <cell r="D68">
            <v>1995</v>
          </cell>
          <cell r="E68">
            <v>1.96</v>
          </cell>
          <cell r="F68">
            <v>2.96</v>
          </cell>
          <cell r="G68">
            <v>3.96</v>
          </cell>
          <cell r="H68">
            <v>4.96</v>
          </cell>
          <cell r="I68">
            <v>1996</v>
          </cell>
          <cell r="J68">
            <v>1.97</v>
          </cell>
          <cell r="K68">
            <v>2.97</v>
          </cell>
          <cell r="L68">
            <v>3.97</v>
          </cell>
          <cell r="M68">
            <v>4.97</v>
          </cell>
          <cell r="N68">
            <v>1997</v>
          </cell>
          <cell r="O68">
            <v>1.98</v>
          </cell>
          <cell r="P68">
            <v>2.98</v>
          </cell>
          <cell r="Q68">
            <v>3.98</v>
          </cell>
          <cell r="R68">
            <v>4.98</v>
          </cell>
          <cell r="S68">
            <v>1998</v>
          </cell>
          <cell r="T68">
            <v>1.99</v>
          </cell>
          <cell r="U68">
            <v>2.99</v>
          </cell>
          <cell r="V68">
            <v>3.99</v>
          </cell>
          <cell r="W68">
            <v>4.99</v>
          </cell>
          <cell r="X68">
            <v>1999</v>
          </cell>
          <cell r="Y68">
            <v>1</v>
          </cell>
          <cell r="Z68">
            <v>2</v>
          </cell>
          <cell r="AA68">
            <v>3</v>
          </cell>
          <cell r="AB68">
            <v>4</v>
          </cell>
          <cell r="AC68">
            <v>2000</v>
          </cell>
          <cell r="AD68">
            <v>1.01</v>
          </cell>
          <cell r="AE68">
            <v>2.01</v>
          </cell>
          <cell r="AF68">
            <v>3.01</v>
          </cell>
          <cell r="AG68">
            <v>4.01</v>
          </cell>
          <cell r="AH68">
            <v>2001</v>
          </cell>
          <cell r="AI68">
            <v>2002</v>
          </cell>
          <cell r="AJ68">
            <v>2003</v>
          </cell>
        </row>
        <row r="69">
          <cell r="T69" t="str">
            <v>actual</v>
          </cell>
          <cell r="U69" t="str">
            <v>actual</v>
          </cell>
          <cell r="V69" t="str">
            <v>actual</v>
          </cell>
          <cell r="W69" t="str">
            <v>actual</v>
          </cell>
          <cell r="X69" t="str">
            <v>actual</v>
          </cell>
          <cell r="Y69" t="str">
            <v>actual</v>
          </cell>
          <cell r="Z69" t="str">
            <v>actual</v>
          </cell>
          <cell r="AA69" t="str">
            <v>prog.</v>
          </cell>
          <cell r="AB69" t="str">
            <v>prog</v>
          </cell>
          <cell r="AC69" t="str">
            <v>prog.</v>
          </cell>
          <cell r="AD69" t="str">
            <v>prog</v>
          </cell>
          <cell r="AE69" t="str">
            <v>prog.</v>
          </cell>
          <cell r="AF69" t="str">
            <v>prog</v>
          </cell>
          <cell r="AG69" t="str">
            <v>prog.</v>
          </cell>
          <cell r="AH69" t="str">
            <v>prog</v>
          </cell>
          <cell r="AI69" t="str">
            <v>prog.</v>
          </cell>
          <cell r="AJ69" t="str">
            <v>prog</v>
          </cell>
        </row>
        <row r="71">
          <cell r="I71">
            <v>33.11038154422397</v>
          </cell>
          <cell r="J71">
            <v>53.89538921329293</v>
          </cell>
          <cell r="K71">
            <v>-4.903066809733829</v>
          </cell>
          <cell r="L71">
            <v>-24.37702402048049</v>
          </cell>
          <cell r="M71">
            <v>0.11491099487312795</v>
          </cell>
          <cell r="N71">
            <v>5.45928406462113</v>
          </cell>
          <cell r="O71">
            <v>-12.951307162527868</v>
          </cell>
          <cell r="P71">
            <v>-1.4496056637943724</v>
          </cell>
          <cell r="Q71">
            <v>110.78963704245456</v>
          </cell>
          <cell r="R71">
            <v>59.435887338822425</v>
          </cell>
          <cell r="S71">
            <v>31.317739751630853</v>
          </cell>
          <cell r="T71">
            <v>-33.93414407404286</v>
          </cell>
          <cell r="U71">
            <v>2.976380260604145</v>
          </cell>
          <cell r="V71">
            <v>-29.838415728337694</v>
          </cell>
          <cell r="W71">
            <v>-25.267372565241686</v>
          </cell>
          <cell r="X71">
            <v>-23.751420318900728</v>
          </cell>
          <cell r="Y71">
            <v>57.430483623296226</v>
          </cell>
          <cell r="Z71">
            <v>3.6205028884313606</v>
          </cell>
          <cell r="AA71">
            <v>-34.73284577804202</v>
          </cell>
          <cell r="AB71">
            <v>-34.4587397112075</v>
          </cell>
          <cell r="AC71">
            <v>-9.473843730003352</v>
          </cell>
          <cell r="AD71">
            <v>-2.5986543094245036</v>
          </cell>
          <cell r="AE71">
            <v>14.651950918329646</v>
          </cell>
          <cell r="AF71">
            <v>53.47630240725195</v>
          </cell>
          <cell r="AG71">
            <v>-13.908064577156125</v>
          </cell>
          <cell r="AH71">
            <v>7.779731960837182</v>
          </cell>
          <cell r="AI71">
            <v>-11.39051721326004</v>
          </cell>
          <cell r="AJ71">
            <v>-11.329014134098898</v>
          </cell>
        </row>
        <row r="72">
          <cell r="I72">
            <v>10.726678843816188</v>
          </cell>
          <cell r="J72">
            <v>37.53995300617325</v>
          </cell>
          <cell r="K72">
            <v>22.031697467758434</v>
          </cell>
          <cell r="L72">
            <v>-0.011164801195320706</v>
          </cell>
          <cell r="M72">
            <v>-4.72516556757374</v>
          </cell>
          <cell r="N72">
            <v>11.81776524094451</v>
          </cell>
          <cell r="O72">
            <v>-15.243443145096222</v>
          </cell>
          <cell r="P72">
            <v>-20.038205077263044</v>
          </cell>
          <cell r="Q72">
            <v>37.0107557556573</v>
          </cell>
          <cell r="R72">
            <v>53.298767991150015</v>
          </cell>
          <cell r="S72">
            <v>13.006206967151243</v>
          </cell>
          <cell r="T72">
            <v>-27.523917781499236</v>
          </cell>
          <cell r="U72">
            <v>1.5595269976910373</v>
          </cell>
          <cell r="V72">
            <v>-27.28072781648507</v>
          </cell>
          <cell r="W72">
            <v>-27.193262513990433</v>
          </cell>
          <cell r="X72">
            <v>-22.23265704964058</v>
          </cell>
          <cell r="Y72">
            <v>41.737278934421965</v>
          </cell>
          <cell r="Z72">
            <v>8.490562612821975</v>
          </cell>
          <cell r="AA72">
            <v>-35.23108998177207</v>
          </cell>
          <cell r="AB72">
            <v>-20.775574569526285</v>
          </cell>
          <cell r="AC72">
            <v>-5.679202357290663</v>
          </cell>
          <cell r="AD72">
            <v>-1.2849094898970037</v>
          </cell>
          <cell r="AE72">
            <v>3.484140870995219</v>
          </cell>
          <cell r="AF72">
            <v>58.12551404438747</v>
          </cell>
          <cell r="AG72">
            <v>-8.321326928529558</v>
          </cell>
          <cell r="AH72">
            <v>7.810535243052129</v>
          </cell>
          <cell r="AI72">
            <v>-6.113647984235612</v>
          </cell>
          <cell r="AJ72">
            <v>-11.178030281656987</v>
          </cell>
        </row>
        <row r="73">
          <cell r="I73">
            <v>16.431713278904112</v>
          </cell>
          <cell r="J73">
            <v>38.84557643526432</v>
          </cell>
          <cell r="K73">
            <v>26.671352766866562</v>
          </cell>
          <cell r="L73">
            <v>11.600640706049532</v>
          </cell>
          <cell r="M73">
            <v>7.14642029206216</v>
          </cell>
          <cell r="N73">
            <v>19.24415508918524</v>
          </cell>
          <cell r="O73">
            <v>-6.993303704587518</v>
          </cell>
          <cell r="P73">
            <v>-4.406354762996145</v>
          </cell>
          <cell r="Q73">
            <v>2.8135379533537446</v>
          </cell>
          <cell r="R73">
            <v>18.7402716852979</v>
          </cell>
          <cell r="S73">
            <v>3.2198744559950114</v>
          </cell>
          <cell r="T73">
            <v>-25.553586790853828</v>
          </cell>
          <cell r="U73">
            <v>-17.22350577134101</v>
          </cell>
          <cell r="V73">
            <v>-13.896538577171569</v>
          </cell>
          <cell r="W73">
            <v>-16.246913284686443</v>
          </cell>
          <cell r="X73">
            <v>-17.925808579006443</v>
          </cell>
          <cell r="Y73">
            <v>21.693498629727742</v>
          </cell>
          <cell r="Z73">
            <v>13.184995837563363</v>
          </cell>
          <cell r="AA73">
            <v>-15.295547567203087</v>
          </cell>
          <cell r="AB73">
            <v>-13.45422571714873</v>
          </cell>
          <cell r="AC73">
            <v>-0.9918509621357146</v>
          </cell>
          <cell r="AD73">
            <v>-2.66177044605449</v>
          </cell>
          <cell r="AE73">
            <v>1.9119855273234947</v>
          </cell>
          <cell r="AF73">
            <v>37.21025084432043</v>
          </cell>
          <cell r="AG73">
            <v>5.494780768681196</v>
          </cell>
          <cell r="AH73">
            <v>9.268479159424658</v>
          </cell>
          <cell r="AI73">
            <v>-0.700302537021841</v>
          </cell>
          <cell r="AJ73">
            <v>-7.27234893004443</v>
          </cell>
        </row>
        <row r="74">
          <cell r="I74">
            <v>7.212993724621626</v>
          </cell>
          <cell r="J74">
            <v>-14.949423665019992</v>
          </cell>
          <cell r="K74">
            <v>-26.339981508387282</v>
          </cell>
          <cell r="L74">
            <v>-30.72893446277307</v>
          </cell>
          <cell r="M74">
            <v>-3.5636363636363626</v>
          </cell>
          <cell r="N74">
            <v>-19.55894504889133</v>
          </cell>
          <cell r="O74">
            <v>59.20342967777623</v>
          </cell>
          <cell r="P74">
            <v>8.825849949792001</v>
          </cell>
          <cell r="Q74">
            <v>-7.626709573612217</v>
          </cell>
          <cell r="R74">
            <v>-33.11211664152842</v>
          </cell>
          <cell r="S74">
            <v>-2.0360993524031272</v>
          </cell>
          <cell r="T74">
            <v>11.418380820013894</v>
          </cell>
          <cell r="U74">
            <v>0.7109902784643083</v>
          </cell>
          <cell r="V74">
            <v>8.326075596585952</v>
          </cell>
          <cell r="W74">
            <v>12.465053743235117</v>
          </cell>
          <cell r="X74">
            <v>8.046856376378472</v>
          </cell>
          <cell r="Y74">
            <v>-4.948230551724066</v>
          </cell>
          <cell r="Z74">
            <v>37.96290994167356</v>
          </cell>
          <cell r="AA74">
            <v>19.565846599131703</v>
          </cell>
          <cell r="AB74">
            <v>45.477200199160734</v>
          </cell>
          <cell r="AC74">
            <v>24.02649295157579</v>
          </cell>
          <cell r="AD74">
            <v>31.465533414548617</v>
          </cell>
          <cell r="AE74">
            <v>1.3058692990300642</v>
          </cell>
          <cell r="AF74">
            <v>21.04951005777542</v>
          </cell>
          <cell r="AG74">
            <v>12.769517301543559</v>
          </cell>
          <cell r="AH74">
            <v>15.341014790620406</v>
          </cell>
          <cell r="AI74">
            <v>12.489999999999995</v>
          </cell>
          <cell r="AJ74">
            <v>10.079999999999998</v>
          </cell>
        </row>
        <row r="75">
          <cell r="I75">
            <v>12.725729740157604</v>
          </cell>
          <cell r="J75">
            <v>22.40483123045405</v>
          </cell>
          <cell r="K75">
            <v>4.707152478162641</v>
          </cell>
          <cell r="L75">
            <v>-6.696874981180045</v>
          </cell>
          <cell r="M75">
            <v>3.308815705180379</v>
          </cell>
          <cell r="N75">
            <v>4.407921080783453</v>
          </cell>
          <cell r="O75">
            <v>7.063767554138067</v>
          </cell>
          <cell r="P75">
            <v>-0.5494905815576914</v>
          </cell>
          <cell r="Q75">
            <v>-0.5370011587389314</v>
          </cell>
          <cell r="R75">
            <v>1.39661516315428</v>
          </cell>
          <cell r="S75">
            <v>1.671575746744594</v>
          </cell>
          <cell r="T75">
            <v>-13.879020680174023</v>
          </cell>
          <cell r="U75">
            <v>-11.503237883818784</v>
          </cell>
          <cell r="V75">
            <v>-7.273093988464808</v>
          </cell>
          <cell r="W75">
            <v>-9.911734999344901</v>
          </cell>
          <cell r="X75">
            <v>-10.553821127987874</v>
          </cell>
          <cell r="Y75">
            <v>10.809750638638803</v>
          </cell>
          <cell r="Z75">
            <v>22.17875840903045</v>
          </cell>
          <cell r="AA75">
            <v>-3.1571668920186085</v>
          </cell>
          <cell r="AB75">
            <v>2.7785286283554598</v>
          </cell>
          <cell r="AC75">
            <v>7.585969966060318</v>
          </cell>
          <cell r="AD75">
            <v>9.29737852311618</v>
          </cell>
          <cell r="AE75">
            <v>1.6635582807773375</v>
          </cell>
          <cell r="AF75">
            <v>30.262936918501197</v>
          </cell>
          <cell r="AG75">
            <v>8.331099768870516</v>
          </cell>
          <cell r="AH75">
            <v>11.668678504553355</v>
          </cell>
          <cell r="AI75">
            <v>4.684681116946621</v>
          </cell>
          <cell r="AJ75">
            <v>0.3400000000000034</v>
          </cell>
        </row>
        <row r="76">
          <cell r="I76">
            <v>114.65257785433874</v>
          </cell>
          <cell r="J76">
            <v>8.674750525171461</v>
          </cell>
          <cell r="K76">
            <v>10.002989369947016</v>
          </cell>
          <cell r="L76">
            <v>10.39721388499295</v>
          </cell>
          <cell r="M76">
            <v>73.5819101123596</v>
          </cell>
          <cell r="N76">
            <v>23.60129278147747</v>
          </cell>
          <cell r="O76">
            <v>-3.195000241122486</v>
          </cell>
          <cell r="P76">
            <v>-20.682654966520374</v>
          </cell>
          <cell r="Q76">
            <v>-0.28128949404410264</v>
          </cell>
          <cell r="R76">
            <v>18.37897671033788</v>
          </cell>
          <cell r="S76">
            <v>0.07724100778186482</v>
          </cell>
          <cell r="T76">
            <v>-3.2850996659935845</v>
          </cell>
          <cell r="U76">
            <v>27.71211181983621</v>
          </cell>
          <cell r="V76">
            <v>-11.297084289631869</v>
          </cell>
          <cell r="W76">
            <v>-7.9618943901343044</v>
          </cell>
          <cell r="X76">
            <v>-1.2995759973343866</v>
          </cell>
          <cell r="Y76">
            <v>3.0557340253406267</v>
          </cell>
          <cell r="Z76">
            <v>-8.533346972143704</v>
          </cell>
          <cell r="AA76">
            <v>-45.17265537006486</v>
          </cell>
          <cell r="AB76">
            <v>-31.275103130804908</v>
          </cell>
          <cell r="AC76">
            <v>-22.067002864457237</v>
          </cell>
          <cell r="AD76">
            <v>46.56683235268318</v>
          </cell>
          <cell r="AE76">
            <v>4.628621404893437</v>
          </cell>
          <cell r="AF76">
            <v>-33.95130600814083</v>
          </cell>
          <cell r="AG76">
            <v>-104.39509410800395</v>
          </cell>
          <cell r="AH76">
            <v>-22.600585878270195</v>
          </cell>
          <cell r="AI76">
            <v>-24.296720322695364</v>
          </cell>
          <cell r="AJ76">
            <v>-25.54304809014492</v>
          </cell>
        </row>
        <row r="77">
          <cell r="I77">
            <v>171.71305881775527</v>
          </cell>
          <cell r="J77">
            <v>47.23783011716384</v>
          </cell>
          <cell r="K77">
            <v>52.6684068919389</v>
          </cell>
          <cell r="L77">
            <v>25.58972900932919</v>
          </cell>
          <cell r="M77">
            <v>-3.4216358453329434</v>
          </cell>
          <cell r="N77">
            <v>24.266900263584887</v>
          </cell>
          <cell r="O77">
            <v>65.96911906552856</v>
          </cell>
          <cell r="P77">
            <v>46.70821609088097</v>
          </cell>
          <cell r="Q77">
            <v>19.31923625148248</v>
          </cell>
          <cell r="R77">
            <v>22.134884082099873</v>
          </cell>
          <cell r="S77">
            <v>35.361794038371045</v>
          </cell>
          <cell r="T77">
            <v>6.339561561806391</v>
          </cell>
          <cell r="U77">
            <v>-16.297503245810404</v>
          </cell>
          <cell r="V77">
            <v>4.280602759757542</v>
          </cell>
          <cell r="W77">
            <v>24.12875923754791</v>
          </cell>
          <cell r="X77">
            <v>3.888498487606668</v>
          </cell>
          <cell r="Y77">
            <v>-0.25738540088325124</v>
          </cell>
          <cell r="Z77">
            <v>9.50120050498235</v>
          </cell>
          <cell r="AA77">
            <v>-5.745362984181796</v>
          </cell>
          <cell r="AB77">
            <v>-2.3685329550608003</v>
          </cell>
          <cell r="AC77">
            <v>-0.10939978311054688</v>
          </cell>
          <cell r="AD77">
            <v>2.683774582755305</v>
          </cell>
          <cell r="AE77">
            <v>13.722860366583006</v>
          </cell>
          <cell r="AF77">
            <v>46.15506114211556</v>
          </cell>
          <cell r="AG77">
            <v>41.971588634327986</v>
          </cell>
          <cell r="AH77">
            <v>27.355765654206394</v>
          </cell>
          <cell r="AI77">
            <v>11.953575918132003</v>
          </cell>
          <cell r="AJ77">
            <v>8.899999999999991</v>
          </cell>
        </row>
        <row r="78">
          <cell r="I78">
            <v>145.87373254256747</v>
          </cell>
          <cell r="J78">
            <v>27.34146749822108</v>
          </cell>
          <cell r="K78">
            <v>33.57147342765586</v>
          </cell>
          <cell r="L78">
            <v>19.69782621702474</v>
          </cell>
          <cell r="M78">
            <v>18.7100151049534</v>
          </cell>
          <cell r="N78">
            <v>24.00375962315067</v>
          </cell>
          <cell r="O78">
            <v>35.51530922997782</v>
          </cell>
          <cell r="P78">
            <v>21.866621176412295</v>
          </cell>
          <cell r="Q78">
            <v>12.30847034548448</v>
          </cell>
          <cell r="R78">
            <v>20.556418693271027</v>
          </cell>
          <cell r="S78">
            <v>21.45770586890127</v>
          </cell>
          <cell r="T78">
            <v>3.312260173757835</v>
          </cell>
          <cell r="U78">
            <v>-5.738829415390342</v>
          </cell>
          <cell r="V78">
            <v>-0.6666586850420941</v>
          </cell>
          <cell r="W78">
            <v>10.885862374937204</v>
          </cell>
          <cell r="X78">
            <v>2.203985570710614</v>
          </cell>
          <cell r="Y78">
            <v>0.7181630077488563</v>
          </cell>
          <cell r="Z78">
            <v>3.638923831987057</v>
          </cell>
          <cell r="AA78">
            <v>-16.926904791040442</v>
          </cell>
          <cell r="AB78">
            <v>-12.269839153474564</v>
          </cell>
          <cell r="AC78">
            <v>-6.9944047757967525</v>
          </cell>
          <cell r="AD78">
            <v>15.905038676013248</v>
          </cell>
          <cell r="AE78">
            <v>11.113900993308562</v>
          </cell>
          <cell r="AF78">
            <v>31.161368775322188</v>
          </cell>
          <cell r="AG78">
            <v>2.697752134503233</v>
          </cell>
          <cell r="AH78">
            <v>14.23006956853277</v>
          </cell>
          <cell r="AI78">
            <v>5.5</v>
          </cell>
          <cell r="AJ78">
            <v>4.5</v>
          </cell>
        </row>
        <row r="79">
          <cell r="I79">
            <v>22.921514130844074</v>
          </cell>
          <cell r="J79">
            <v>-1.649821905500275</v>
          </cell>
          <cell r="K79">
            <v>-12.362122872446989</v>
          </cell>
          <cell r="L79">
            <v>-19.433085627728772</v>
          </cell>
          <cell r="M79">
            <v>-3.5282700114689334</v>
          </cell>
          <cell r="N79">
            <v>-10.30808484055251</v>
          </cell>
          <cell r="O79">
            <v>61.3696048381662</v>
          </cell>
          <cell r="P79">
            <v>20.500983652071355</v>
          </cell>
          <cell r="Q79">
            <v>0.7980469153325203</v>
          </cell>
          <cell r="R79">
            <v>-19.337204997667044</v>
          </cell>
          <cell r="S79">
            <v>8.900973977019149</v>
          </cell>
          <cell r="T79">
            <v>9.745943589114631</v>
          </cell>
          <cell r="U79">
            <v>-5.670975317461213</v>
          </cell>
          <cell r="V79">
            <v>6.828835112422254</v>
          </cell>
          <cell r="W79">
            <v>16.86840285857585</v>
          </cell>
          <cell r="X79">
            <v>6.535244878866322</v>
          </cell>
          <cell r="Y79">
            <v>-3.4514967920682693</v>
          </cell>
          <cell r="Z79">
            <v>28.48652576321524</v>
          </cell>
          <cell r="AA79">
            <v>10.421551939024212</v>
          </cell>
          <cell r="AB79">
            <v>26.292054872262142</v>
          </cell>
          <cell r="AC79">
            <v>15.470786991884978</v>
          </cell>
          <cell r="AD79">
            <v>21.978160079515078</v>
          </cell>
          <cell r="AE79">
            <v>4.829248136288797</v>
          </cell>
          <cell r="AF79">
            <v>28.79155966182566</v>
          </cell>
          <cell r="AG79">
            <v>21.82161687602924</v>
          </cell>
          <cell r="AH79">
            <v>19.025355205617018</v>
          </cell>
          <cell r="AI79">
            <v>12.313992014687813</v>
          </cell>
          <cell r="AJ79">
            <v>9.694068507751254</v>
          </cell>
        </row>
        <row r="80">
          <cell r="I80">
            <v>22.310170903682476</v>
          </cell>
          <cell r="J80">
            <v>23.12845888603931</v>
          </cell>
          <cell r="K80">
            <v>8.714544531478197</v>
          </cell>
          <cell r="L80">
            <v>-2.7246319968485295</v>
          </cell>
          <cell r="M80">
            <v>5.510178696064031</v>
          </cell>
          <cell r="N80">
            <v>7.243524901660692</v>
          </cell>
          <cell r="O80">
            <v>11.376983852325637</v>
          </cell>
          <cell r="P80">
            <v>3.2742360594527895</v>
          </cell>
          <cell r="Q80">
            <v>1.8417690332019419</v>
          </cell>
          <cell r="R80">
            <v>4.477824251746526</v>
          </cell>
          <cell r="S80">
            <v>4.982172873570363</v>
          </cell>
          <cell r="T80">
            <v>-10.708018237061651</v>
          </cell>
          <cell r="U80">
            <v>-10.342927762995927</v>
          </cell>
          <cell r="V80">
            <v>-5.923956526691541</v>
          </cell>
          <cell r="W80">
            <v>-6.052426432930403</v>
          </cell>
          <cell r="X80">
            <v>-8.084196161476726</v>
          </cell>
          <cell r="Y80">
            <v>8.656040572751238</v>
          </cell>
          <cell r="Z80">
            <v>18.25526015562326</v>
          </cell>
          <cell r="AA80">
            <v>-6.126306983163801</v>
          </cell>
          <cell r="AB80">
            <v>-0.5173889638626719</v>
          </cell>
          <cell r="AC80">
            <v>4.447620385382251</v>
          </cell>
          <cell r="AD80">
            <v>10.60454036308407</v>
          </cell>
          <cell r="AE80">
            <v>3.4162986680796905</v>
          </cell>
          <cell r="AF80">
            <v>30.43437474295544</v>
          </cell>
          <cell r="AG80">
            <v>7.243033741920726</v>
          </cell>
          <cell r="AH80">
            <v>12.159607912607356</v>
          </cell>
          <cell r="AI80">
            <v>4.843834039480683</v>
          </cell>
          <cell r="AJ80">
            <v>1.157127850750527</v>
          </cell>
        </row>
        <row r="81">
          <cell r="I81">
            <v>11.76911544227886</v>
          </cell>
          <cell r="J81">
            <v>86.30484988452656</v>
          </cell>
          <cell r="K81">
            <v>135.8616352201258</v>
          </cell>
          <cell r="L81">
            <v>50.7466063348416</v>
          </cell>
          <cell r="M81">
            <v>270.8502415458938</v>
          </cell>
          <cell r="N81">
            <v>120.24591996422978</v>
          </cell>
          <cell r="O81">
            <v>62.17924879137226</v>
          </cell>
          <cell r="P81">
            <v>48.90939149912006</v>
          </cell>
          <cell r="Q81">
            <v>-84.17649707339037</v>
          </cell>
          <cell r="R81">
            <v>-63.20245942214001</v>
          </cell>
          <cell r="S81">
            <v>-38.68955296601566</v>
          </cell>
          <cell r="T81">
            <v>-10.937858289383172</v>
          </cell>
          <cell r="U81">
            <v>-62.43435284005444</v>
          </cell>
          <cell r="V81">
            <v>139.81333940359661</v>
          </cell>
          <cell r="W81">
            <v>42.79241008212972</v>
          </cell>
          <cell r="X81">
            <v>-9.022294480518397</v>
          </cell>
          <cell r="Y81">
            <v>-89.95880535530382</v>
          </cell>
          <cell r="Z81">
            <v>40.43252601753443</v>
          </cell>
          <cell r="AA81">
            <v>58.89317354848913</v>
          </cell>
          <cell r="AB81">
            <v>-9.093649593415307</v>
          </cell>
          <cell r="AC81">
            <v>-1.1459870306461823</v>
          </cell>
          <cell r="AD81">
            <v>281.95582290598367</v>
          </cell>
          <cell r="AE81">
            <v>-14.48946642855978</v>
          </cell>
          <cell r="AF81">
            <v>-13.721290508543333</v>
          </cell>
          <cell r="AG81">
            <v>-11.024208768163732</v>
          </cell>
          <cell r="AH81">
            <v>-6.650861976818305</v>
          </cell>
          <cell r="AI81">
            <v>6.368479505470887</v>
          </cell>
          <cell r="AJ81">
            <v>-4.6375388800546204</v>
          </cell>
        </row>
        <row r="82">
          <cell r="I82">
            <v>267.7929155313351</v>
          </cell>
          <cell r="J82">
            <v>7.178214876033053</v>
          </cell>
          <cell r="K82">
            <v>-7.046629743589733</v>
          </cell>
          <cell r="L82">
            <v>30.490563706563705</v>
          </cell>
          <cell r="M82">
            <v>-16.132124756335287</v>
          </cell>
          <cell r="N82">
            <v>0.4539931841754452</v>
          </cell>
          <cell r="O82">
            <v>26.087591502035238</v>
          </cell>
          <cell r="P82">
            <v>25.029879883750056</v>
          </cell>
          <cell r="Q82">
            <v>-24.944764419717515</v>
          </cell>
          <cell r="R82">
            <v>-43.618268965712815</v>
          </cell>
          <cell r="S82">
            <v>-4.609610539792683</v>
          </cell>
          <cell r="T82">
            <v>-10.039700134032543</v>
          </cell>
          <cell r="U82">
            <v>-13.72314100640699</v>
          </cell>
          <cell r="V82">
            <v>65.73380755533097</v>
          </cell>
          <cell r="W82">
            <v>127.93080988383122</v>
          </cell>
          <cell r="X82">
            <v>24.230863018729337</v>
          </cell>
          <cell r="Y82">
            <v>-4.248786263390784</v>
          </cell>
          <cell r="Z82">
            <v>4.3167734137885105</v>
          </cell>
          <cell r="AA82">
            <v>11.986451256874275</v>
          </cell>
          <cell r="AB82">
            <v>10.777522562442357</v>
          </cell>
          <cell r="AC82">
            <v>6.2199965716413175</v>
          </cell>
          <cell r="AD82">
            <v>6.4956425532922</v>
          </cell>
          <cell r="AE82">
            <v>7.860056479447763</v>
          </cell>
          <cell r="AF82">
            <v>1.9541206457094376</v>
          </cell>
          <cell r="AG82">
            <v>14.285714285714278</v>
          </cell>
          <cell r="AH82">
            <v>7.805467377714038</v>
          </cell>
          <cell r="AI82">
            <v>9.782608695652172</v>
          </cell>
          <cell r="AJ82">
            <v>0.9900990099009874</v>
          </cell>
        </row>
        <row r="83">
          <cell r="I83">
            <v>-21.881254169446308</v>
          </cell>
          <cell r="J83">
            <v>-2.0056925996205024</v>
          </cell>
          <cell r="K83">
            <v>96.8615071283096</v>
          </cell>
          <cell r="L83">
            <v>44.065123010130264</v>
          </cell>
          <cell r="M83">
            <v>-19.445497630331758</v>
          </cell>
          <cell r="N83">
            <v>27.601195559350984</v>
          </cell>
          <cell r="O83">
            <v>-23.947098348275645</v>
          </cell>
          <cell r="P83">
            <v>-44.98494708200995</v>
          </cell>
          <cell r="Q83">
            <v>-33.046037629709986</v>
          </cell>
          <cell r="R83">
            <v>30.101390441450462</v>
          </cell>
          <cell r="S83">
            <v>-24.560470081180014</v>
          </cell>
          <cell r="T83">
            <v>0.3360831041857608</v>
          </cell>
          <cell r="U83">
            <v>-1.8466630310096406</v>
          </cell>
          <cell r="V83">
            <v>-19.634650021521892</v>
          </cell>
          <cell r="W83">
            <v>-36.11418844689056</v>
          </cell>
          <cell r="X83">
            <v>-16.808995341662907</v>
          </cell>
          <cell r="Y83">
            <v>-3.1723355381351013</v>
          </cell>
          <cell r="Z83">
            <v>20.773743246612852</v>
          </cell>
          <cell r="AA83">
            <v>-36.53145106394119</v>
          </cell>
          <cell r="AB83">
            <v>53.36754769219522</v>
          </cell>
          <cell r="AC83">
            <v>6.740998940359532</v>
          </cell>
          <cell r="AD83">
            <v>4.8277200666171325</v>
          </cell>
          <cell r="AE83">
            <v>-20.68258069392236</v>
          </cell>
          <cell r="AF83">
            <v>70.60328852545811</v>
          </cell>
          <cell r="AG83">
            <v>4.615384615384627</v>
          </cell>
          <cell r="AH83">
            <v>7.896041463426329</v>
          </cell>
          <cell r="AI83">
            <v>8.518518518518519</v>
          </cell>
          <cell r="AJ83">
            <v>-10.836177474402731</v>
          </cell>
        </row>
        <row r="85">
          <cell r="D85">
            <v>299.5</v>
          </cell>
          <cell r="I85">
            <v>24.958333333333332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ckfile"/>
      <sheetName val="Reserve-Tour"/>
      <sheetName val="Raw BOP Data (2)"/>
      <sheetName val="Contents"/>
      <sheetName val="Growth Data"/>
      <sheetName val="Tour input"/>
      <sheetName val="CA input"/>
      <sheetName val="CapA input"/>
      <sheetName val="CBB's BOP"/>
      <sheetName val="Ass for Proj"/>
      <sheetName val="Projections"/>
      <sheetName val="Exogen Assumptions - Baseline"/>
      <sheetName val="Old BOP backup"/>
      <sheetName val="Sheet1"/>
      <sheetName val="BOP-Baseline"/>
      <sheetName val="Raw BOP Data"/>
      <sheetName val="Raw Debt Data"/>
      <sheetName val="Exog Assumption-Originaol"/>
      <sheetName val="BOP-Adjustment"/>
      <sheetName val="ControlSheet"/>
      <sheetName val="GDP Nom - Demand side input"/>
      <sheetName val="GDP Nom - Supply side input"/>
      <sheetName val="GDP Real - Supply side input"/>
      <sheetName val="Pubsec(cy) input"/>
      <sheetName val="pubsec(fy) input"/>
      <sheetName val="Monetary input"/>
      <sheetName val="SR Debt"/>
      <sheetName val="SR Ext Vuln"/>
      <sheetName val="SR BO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A Balance"/>
      <sheetName val="MAreserves"/>
      <sheetName val="DMB-T4"/>
      <sheetName val="T 5. MA Forwards etc."/>
      <sheetName val="T. 6 Sberbank, Vneshtorg, VEB"/>
      <sheetName val="T 8. FX items"/>
      <sheetName val="T 7. Prud. Ind."/>
      <sheetName val="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showZero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"/>
    </sheetView>
  </sheetViews>
  <sheetFormatPr defaultColWidth="9.140625" defaultRowHeight="15"/>
  <cols>
    <col min="1" max="1" width="39.7109375" style="75" customWidth="1"/>
    <col min="2" max="146" width="9.140625" style="19" customWidth="1"/>
    <col min="147" max="147" width="4.7109375" style="19" customWidth="1"/>
    <col min="148" max="148" width="9.421875" style="19" customWidth="1"/>
    <col min="149" max="149" width="6.140625" style="19" customWidth="1"/>
    <col min="150" max="150" width="16.8515625" style="19" customWidth="1"/>
    <col min="151" max="151" width="96.28125" style="19" customWidth="1"/>
    <col min="152" max="16384" width="9.140625" style="19" customWidth="1"/>
  </cols>
  <sheetData>
    <row r="1" s="81" customFormat="1" ht="15.75">
      <c r="A1" s="1" t="s">
        <v>173</v>
      </c>
    </row>
    <row r="2" s="2" customFormat="1" ht="12">
      <c r="A2" s="3" t="s">
        <v>172</v>
      </c>
    </row>
    <row r="3" spans="1:17" s="2" customFormat="1" ht="12">
      <c r="A3" s="5"/>
      <c r="B3" s="6" t="s">
        <v>175</v>
      </c>
      <c r="C3" s="7" t="s">
        <v>176</v>
      </c>
      <c r="D3" s="7" t="s">
        <v>177</v>
      </c>
      <c r="E3" s="7" t="s">
        <v>178</v>
      </c>
      <c r="F3" s="8" t="s">
        <v>0</v>
      </c>
      <c r="G3" s="7" t="s">
        <v>179</v>
      </c>
      <c r="H3" s="7" t="s">
        <v>180</v>
      </c>
      <c r="I3" s="7" t="s">
        <v>181</v>
      </c>
      <c r="J3" s="7" t="s">
        <v>182</v>
      </c>
      <c r="K3" s="8" t="s">
        <v>1</v>
      </c>
      <c r="L3" s="9" t="s">
        <v>183</v>
      </c>
      <c r="M3" s="9" t="s">
        <v>184</v>
      </c>
      <c r="N3" s="9" t="s">
        <v>185</v>
      </c>
      <c r="O3" s="9" t="s">
        <v>186</v>
      </c>
      <c r="P3" s="10">
        <v>2014</v>
      </c>
      <c r="Q3" s="9" t="s">
        <v>187</v>
      </c>
    </row>
    <row r="4" spans="1:17" s="14" customFormat="1" ht="12">
      <c r="A4" s="11" t="s">
        <v>2</v>
      </c>
      <c r="B4" s="12">
        <f aca="true" t="shared" si="0" ref="B4:N4">B5-B6</f>
        <v>-219.0200000000002</v>
      </c>
      <c r="C4" s="12">
        <f t="shared" si="0"/>
        <v>-92.40999999999985</v>
      </c>
      <c r="D4" s="12">
        <f t="shared" si="0"/>
        <v>-113.16999999999985</v>
      </c>
      <c r="E4" s="12">
        <f t="shared" si="0"/>
        <v>-218.54999999999995</v>
      </c>
      <c r="F4" s="13">
        <f t="shared" si="0"/>
        <v>-643.1500000000005</v>
      </c>
      <c r="G4" s="12">
        <f t="shared" si="0"/>
        <v>-164.1300000000001</v>
      </c>
      <c r="H4" s="12">
        <f t="shared" si="0"/>
        <v>-244.46000000000004</v>
      </c>
      <c r="I4" s="12">
        <f t="shared" si="0"/>
        <v>-90.15999999999985</v>
      </c>
      <c r="J4" s="12">
        <f t="shared" si="0"/>
        <v>-31.650000000000546</v>
      </c>
      <c r="K4" s="13">
        <f t="shared" si="0"/>
        <v>-530.4000000000015</v>
      </c>
      <c r="L4" s="12">
        <f t="shared" si="0"/>
        <v>-162.0999999999999</v>
      </c>
      <c r="M4" s="12">
        <f t="shared" si="0"/>
        <v>-109.58999999999992</v>
      </c>
      <c r="N4" s="12">
        <f t="shared" si="0"/>
        <v>-119.76000000000045</v>
      </c>
      <c r="O4" s="12">
        <f>O5-O6</f>
        <v>-247.70000000000005</v>
      </c>
      <c r="P4" s="13">
        <f>P5-P6</f>
        <v>-639.1500000000015</v>
      </c>
      <c r="Q4" s="12">
        <f>Q5-Q6</f>
        <v>-154.05999999999995</v>
      </c>
    </row>
    <row r="5" spans="1:17" ht="12">
      <c r="A5" s="16" t="s">
        <v>3</v>
      </c>
      <c r="B5" s="17">
        <f aca="true" t="shared" si="1" ref="B5:Q5">B8+B176+B236</f>
        <v>1106.1</v>
      </c>
      <c r="C5" s="17">
        <f t="shared" si="1"/>
        <v>1369.28</v>
      </c>
      <c r="D5" s="17">
        <f t="shared" si="1"/>
        <v>1390.33</v>
      </c>
      <c r="E5" s="17">
        <f t="shared" si="1"/>
        <v>1499.27</v>
      </c>
      <c r="F5" s="18">
        <f t="shared" si="1"/>
        <v>5364.98</v>
      </c>
      <c r="G5" s="17">
        <f t="shared" si="1"/>
        <v>1266.53</v>
      </c>
      <c r="H5" s="17">
        <f t="shared" si="1"/>
        <v>1369.2</v>
      </c>
      <c r="I5" s="17">
        <f t="shared" si="1"/>
        <v>1556.94</v>
      </c>
      <c r="J5" s="17">
        <f t="shared" si="1"/>
        <v>1719.5299999999997</v>
      </c>
      <c r="K5" s="18">
        <f t="shared" si="1"/>
        <v>5912.2</v>
      </c>
      <c r="L5" s="17">
        <f t="shared" si="1"/>
        <v>1262.79</v>
      </c>
      <c r="M5" s="17">
        <f t="shared" si="1"/>
        <v>1488.17</v>
      </c>
      <c r="N5" s="17">
        <f t="shared" si="1"/>
        <v>1501.7599999999998</v>
      </c>
      <c r="O5" s="17">
        <f t="shared" si="1"/>
        <v>1449.78</v>
      </c>
      <c r="P5" s="18">
        <f t="shared" si="1"/>
        <v>5702.5</v>
      </c>
      <c r="Q5" s="17">
        <f t="shared" si="1"/>
        <v>1055.45</v>
      </c>
    </row>
    <row r="6" spans="1:17" ht="12">
      <c r="A6" s="16" t="s">
        <v>4</v>
      </c>
      <c r="B6" s="17">
        <f aca="true" t="shared" si="2" ref="B6:Q6">B9+B177+B237</f>
        <v>1325.1200000000001</v>
      </c>
      <c r="C6" s="17">
        <f t="shared" si="2"/>
        <v>1461.6899999999998</v>
      </c>
      <c r="D6" s="17">
        <f t="shared" si="2"/>
        <v>1503.4999999999998</v>
      </c>
      <c r="E6" s="17">
        <f t="shared" si="2"/>
        <v>1717.82</v>
      </c>
      <c r="F6" s="18">
        <f t="shared" si="2"/>
        <v>6008.13</v>
      </c>
      <c r="G6" s="17">
        <f t="shared" si="2"/>
        <v>1430.66</v>
      </c>
      <c r="H6" s="17">
        <f t="shared" si="2"/>
        <v>1613.66</v>
      </c>
      <c r="I6" s="17">
        <f t="shared" si="2"/>
        <v>1647.1</v>
      </c>
      <c r="J6" s="17">
        <f t="shared" si="2"/>
        <v>1751.1800000000003</v>
      </c>
      <c r="K6" s="18">
        <f t="shared" si="2"/>
        <v>6442.600000000001</v>
      </c>
      <c r="L6" s="17">
        <f t="shared" si="2"/>
        <v>1424.8899999999999</v>
      </c>
      <c r="M6" s="17">
        <f t="shared" si="2"/>
        <v>1597.76</v>
      </c>
      <c r="N6" s="17">
        <f t="shared" si="2"/>
        <v>1621.5200000000002</v>
      </c>
      <c r="O6" s="17">
        <f t="shared" si="2"/>
        <v>1697.48</v>
      </c>
      <c r="P6" s="18">
        <f t="shared" si="2"/>
        <v>6341.6500000000015</v>
      </c>
      <c r="Q6" s="17">
        <f t="shared" si="2"/>
        <v>1209.51</v>
      </c>
    </row>
    <row r="7" spans="1:17" s="14" customFormat="1" ht="12">
      <c r="A7" s="11" t="s">
        <v>5</v>
      </c>
      <c r="B7" s="12">
        <f>B8-B9</f>
        <v>-682.18</v>
      </c>
      <c r="C7" s="12">
        <f aca="true" t="shared" si="3" ref="C7:N7">C8-C9</f>
        <v>-678.2499999999998</v>
      </c>
      <c r="D7" s="12">
        <f t="shared" si="3"/>
        <v>-754.5199999999999</v>
      </c>
      <c r="E7" s="12">
        <f t="shared" si="3"/>
        <v>-847.08</v>
      </c>
      <c r="F7" s="13">
        <f t="shared" si="3"/>
        <v>-2962.0299999999997</v>
      </c>
      <c r="G7" s="12">
        <f t="shared" si="3"/>
        <v>-648.08</v>
      </c>
      <c r="H7" s="12">
        <f t="shared" si="3"/>
        <v>-804.2099999999999</v>
      </c>
      <c r="I7" s="12">
        <f t="shared" si="3"/>
        <v>-752.9399999999998</v>
      </c>
      <c r="J7" s="12">
        <f t="shared" si="3"/>
        <v>-800.3800000000002</v>
      </c>
      <c r="K7" s="13">
        <f t="shared" si="3"/>
        <v>-3005.610000000001</v>
      </c>
      <c r="L7" s="12">
        <f t="shared" si="3"/>
        <v>-630.6</v>
      </c>
      <c r="M7" s="12">
        <f t="shared" si="3"/>
        <v>-727.2500000000001</v>
      </c>
      <c r="N7" s="12">
        <f t="shared" si="3"/>
        <v>-783.4600000000003</v>
      </c>
      <c r="O7" s="12">
        <f>O8-O9</f>
        <v>-834.2300000000001</v>
      </c>
      <c r="P7" s="13">
        <f>P8-P9</f>
        <v>-2975.540000000001</v>
      </c>
      <c r="Q7" s="12">
        <f>Q8-Q9</f>
        <v>-484.8399999999998</v>
      </c>
    </row>
    <row r="8" spans="1:17" ht="12">
      <c r="A8" s="16" t="s">
        <v>6</v>
      </c>
      <c r="B8" s="17">
        <f aca="true" t="shared" si="4" ref="B8:Q9">B11+B24</f>
        <v>581.38</v>
      </c>
      <c r="C8" s="17">
        <f t="shared" si="4"/>
        <v>671.96</v>
      </c>
      <c r="D8" s="17">
        <f t="shared" si="4"/>
        <v>664.39</v>
      </c>
      <c r="E8" s="17">
        <f t="shared" si="4"/>
        <v>771.1899999999999</v>
      </c>
      <c r="F8" s="18">
        <f t="shared" si="4"/>
        <v>2688.92</v>
      </c>
      <c r="G8" s="17">
        <f t="shared" si="4"/>
        <v>701.88</v>
      </c>
      <c r="H8" s="17">
        <f t="shared" si="4"/>
        <v>663.34</v>
      </c>
      <c r="I8" s="17">
        <f t="shared" si="4"/>
        <v>770.03</v>
      </c>
      <c r="J8" s="17">
        <f t="shared" si="4"/>
        <v>866.92</v>
      </c>
      <c r="K8" s="18">
        <f t="shared" si="4"/>
        <v>3002.1699999999996</v>
      </c>
      <c r="L8" s="17">
        <f t="shared" si="4"/>
        <v>695.9</v>
      </c>
      <c r="M8" s="17">
        <f t="shared" si="4"/>
        <v>739.12</v>
      </c>
      <c r="N8" s="17">
        <f t="shared" si="4"/>
        <v>703.55</v>
      </c>
      <c r="O8" s="17">
        <f t="shared" si="4"/>
        <v>758.42</v>
      </c>
      <c r="P8" s="18">
        <f t="shared" si="4"/>
        <v>2896.99</v>
      </c>
      <c r="Q8" s="17">
        <f t="shared" si="4"/>
        <v>598.5500000000001</v>
      </c>
    </row>
    <row r="9" spans="1:17" ht="12">
      <c r="A9" s="16" t="s">
        <v>7</v>
      </c>
      <c r="B9" s="17">
        <f t="shared" si="4"/>
        <v>1263.56</v>
      </c>
      <c r="C9" s="17">
        <f t="shared" si="4"/>
        <v>1350.2099999999998</v>
      </c>
      <c r="D9" s="17">
        <f t="shared" si="4"/>
        <v>1418.9099999999999</v>
      </c>
      <c r="E9" s="17">
        <f t="shared" si="4"/>
        <v>1618.27</v>
      </c>
      <c r="F9" s="18">
        <f t="shared" si="4"/>
        <v>5650.95</v>
      </c>
      <c r="G9" s="17">
        <f t="shared" si="4"/>
        <v>1349.96</v>
      </c>
      <c r="H9" s="17">
        <f t="shared" si="4"/>
        <v>1467.55</v>
      </c>
      <c r="I9" s="17">
        <f t="shared" si="4"/>
        <v>1522.9699999999998</v>
      </c>
      <c r="J9" s="17">
        <f t="shared" si="4"/>
        <v>1667.3000000000002</v>
      </c>
      <c r="K9" s="18">
        <f t="shared" si="4"/>
        <v>6007.780000000001</v>
      </c>
      <c r="L9" s="17">
        <f t="shared" si="4"/>
        <v>1326.5</v>
      </c>
      <c r="M9" s="17">
        <f t="shared" si="4"/>
        <v>1466.3700000000001</v>
      </c>
      <c r="N9" s="17">
        <f t="shared" si="4"/>
        <v>1487.0100000000002</v>
      </c>
      <c r="O9" s="17">
        <f t="shared" si="4"/>
        <v>1592.65</v>
      </c>
      <c r="P9" s="18">
        <f t="shared" si="4"/>
        <v>5872.530000000001</v>
      </c>
      <c r="Q9" s="17">
        <f t="shared" si="4"/>
        <v>1083.3899999999999</v>
      </c>
    </row>
    <row r="10" spans="1:17" s="14" customFormat="1" ht="12">
      <c r="A10" s="11" t="s">
        <v>8</v>
      </c>
      <c r="B10" s="12">
        <f aca="true" t="shared" si="5" ref="B10:N10">B11-B12</f>
        <v>-697.73</v>
      </c>
      <c r="C10" s="12">
        <f t="shared" si="5"/>
        <v>-707.5999999999999</v>
      </c>
      <c r="D10" s="12">
        <f t="shared" si="5"/>
        <v>-794.43</v>
      </c>
      <c r="E10" s="12">
        <f t="shared" si="5"/>
        <v>-871.2400000000001</v>
      </c>
      <c r="F10" s="13">
        <f t="shared" si="5"/>
        <v>-3070.9999999999995</v>
      </c>
      <c r="G10" s="12">
        <f t="shared" si="5"/>
        <v>-672.1500000000001</v>
      </c>
      <c r="H10" s="12">
        <f t="shared" si="5"/>
        <v>-836.76</v>
      </c>
      <c r="I10" s="12">
        <f t="shared" si="5"/>
        <v>-802.03</v>
      </c>
      <c r="J10" s="12">
        <f t="shared" si="5"/>
        <v>-840.9900000000001</v>
      </c>
      <c r="K10" s="13">
        <f t="shared" si="5"/>
        <v>-3151.9300000000007</v>
      </c>
      <c r="L10" s="12">
        <f t="shared" si="5"/>
        <v>-662.6800000000001</v>
      </c>
      <c r="M10" s="12">
        <f t="shared" si="5"/>
        <v>-757.0000000000001</v>
      </c>
      <c r="N10" s="12">
        <f t="shared" si="5"/>
        <v>-811.5200000000001</v>
      </c>
      <c r="O10" s="12">
        <f>O11-O12</f>
        <v>-866.15</v>
      </c>
      <c r="P10" s="13">
        <f>P11-P12</f>
        <v>-3097.3500000000004</v>
      </c>
      <c r="Q10" s="12">
        <f>Q11-Q12</f>
        <v>-507.08</v>
      </c>
    </row>
    <row r="11" spans="1:17" ht="12">
      <c r="A11" s="16" t="s">
        <v>9</v>
      </c>
      <c r="B11" s="17">
        <f aca="true" t="shared" si="6" ref="B11:Q11">B14+B17+B21</f>
        <v>366.96</v>
      </c>
      <c r="C11" s="17">
        <f t="shared" si="6"/>
        <v>418.02</v>
      </c>
      <c r="D11" s="17">
        <f t="shared" si="6"/>
        <v>388.88</v>
      </c>
      <c r="E11" s="17">
        <f t="shared" si="6"/>
        <v>493.90999999999997</v>
      </c>
      <c r="F11" s="18">
        <f t="shared" si="6"/>
        <v>1667.77</v>
      </c>
      <c r="G11" s="17">
        <f t="shared" si="6"/>
        <v>454.85999999999996</v>
      </c>
      <c r="H11" s="17">
        <f t="shared" si="6"/>
        <v>380.48</v>
      </c>
      <c r="I11" s="17">
        <f t="shared" si="6"/>
        <v>465.55</v>
      </c>
      <c r="J11" s="17">
        <f t="shared" si="6"/>
        <v>563.66</v>
      </c>
      <c r="K11" s="18">
        <f t="shared" si="6"/>
        <v>1864.5499999999997</v>
      </c>
      <c r="L11" s="17">
        <f t="shared" si="6"/>
        <v>439.5</v>
      </c>
      <c r="M11" s="17">
        <f t="shared" si="6"/>
        <v>446.9</v>
      </c>
      <c r="N11" s="17">
        <f t="shared" si="6"/>
        <v>412.87</v>
      </c>
      <c r="O11" s="17">
        <f t="shared" si="6"/>
        <v>470.4</v>
      </c>
      <c r="P11" s="18">
        <f t="shared" si="6"/>
        <v>1769.6699999999998</v>
      </c>
      <c r="Q11" s="17">
        <f t="shared" si="6"/>
        <v>382.59999999999997</v>
      </c>
    </row>
    <row r="12" spans="1:17" ht="12">
      <c r="A12" s="16" t="s">
        <v>10</v>
      </c>
      <c r="B12" s="17">
        <f aca="true" t="shared" si="7" ref="B12:Q12">B15+B22</f>
        <v>1064.69</v>
      </c>
      <c r="C12" s="17">
        <f t="shared" si="7"/>
        <v>1125.62</v>
      </c>
      <c r="D12" s="17">
        <f t="shared" si="7"/>
        <v>1183.31</v>
      </c>
      <c r="E12" s="17">
        <f t="shared" si="7"/>
        <v>1365.15</v>
      </c>
      <c r="F12" s="18">
        <f t="shared" si="7"/>
        <v>4738.7699999999995</v>
      </c>
      <c r="G12" s="17">
        <f t="shared" si="7"/>
        <v>1127.01</v>
      </c>
      <c r="H12" s="17">
        <f t="shared" si="7"/>
        <v>1217.24</v>
      </c>
      <c r="I12" s="17">
        <f t="shared" si="7"/>
        <v>1267.58</v>
      </c>
      <c r="J12" s="17">
        <f t="shared" si="7"/>
        <v>1404.65</v>
      </c>
      <c r="K12" s="18">
        <f t="shared" si="7"/>
        <v>5016.4800000000005</v>
      </c>
      <c r="L12" s="17">
        <f t="shared" si="7"/>
        <v>1102.18</v>
      </c>
      <c r="M12" s="17">
        <f t="shared" si="7"/>
        <v>1203.9</v>
      </c>
      <c r="N12" s="17">
        <f t="shared" si="7"/>
        <v>1224.39</v>
      </c>
      <c r="O12" s="17">
        <f t="shared" si="7"/>
        <v>1336.55</v>
      </c>
      <c r="P12" s="18">
        <f t="shared" si="7"/>
        <v>4867.02</v>
      </c>
      <c r="Q12" s="17">
        <f t="shared" si="7"/>
        <v>889.68</v>
      </c>
    </row>
    <row r="13" spans="1:17" ht="12">
      <c r="A13" s="16" t="s">
        <v>11</v>
      </c>
      <c r="B13" s="17">
        <f aca="true" t="shared" si="8" ref="B13:N13">B14-B15</f>
        <v>-681.3800000000001</v>
      </c>
      <c r="C13" s="17">
        <f t="shared" si="8"/>
        <v>-709.6099999999999</v>
      </c>
      <c r="D13" s="17">
        <f t="shared" si="8"/>
        <v>-786.42</v>
      </c>
      <c r="E13" s="17">
        <f t="shared" si="8"/>
        <v>-866.0200000000001</v>
      </c>
      <c r="F13" s="18">
        <f t="shared" si="8"/>
        <v>-3043.43</v>
      </c>
      <c r="G13" s="17">
        <f t="shared" si="8"/>
        <v>-660.61</v>
      </c>
      <c r="H13" s="17">
        <f t="shared" si="8"/>
        <v>-812.64</v>
      </c>
      <c r="I13" s="17">
        <f t="shared" si="8"/>
        <v>-800.0799999999999</v>
      </c>
      <c r="J13" s="17">
        <f t="shared" si="8"/>
        <v>-846.0400000000001</v>
      </c>
      <c r="K13" s="18">
        <f t="shared" si="8"/>
        <v>-3119.37</v>
      </c>
      <c r="L13" s="17">
        <f t="shared" si="8"/>
        <v>-668.5100000000001</v>
      </c>
      <c r="M13" s="17">
        <f t="shared" si="8"/>
        <v>-755.5700000000002</v>
      </c>
      <c r="N13" s="17">
        <f t="shared" si="8"/>
        <v>-797.94</v>
      </c>
      <c r="O13" s="17">
        <f>O14-O15</f>
        <v>-854.93</v>
      </c>
      <c r="P13" s="18">
        <f>P14-P15</f>
        <v>-3076.9500000000003</v>
      </c>
      <c r="Q13" s="17">
        <f>Q14-Q15</f>
        <v>-508.25</v>
      </c>
    </row>
    <row r="14" spans="1:17" ht="12">
      <c r="A14" s="16" t="s">
        <v>12</v>
      </c>
      <c r="B14" s="17">
        <v>383.25</v>
      </c>
      <c r="C14" s="17">
        <v>415.98</v>
      </c>
      <c r="D14" s="17">
        <v>396.87</v>
      </c>
      <c r="E14" s="17">
        <v>499.13</v>
      </c>
      <c r="F14" s="18">
        <v>1695.23</v>
      </c>
      <c r="G14" s="17">
        <v>466.39</v>
      </c>
      <c r="H14" s="17">
        <v>404.6</v>
      </c>
      <c r="I14" s="17">
        <v>467.5</v>
      </c>
      <c r="J14" s="17">
        <v>558.6</v>
      </c>
      <c r="K14" s="18">
        <v>1897.09</v>
      </c>
      <c r="L14" s="17">
        <v>433.65</v>
      </c>
      <c r="M14" s="17">
        <v>448.32</v>
      </c>
      <c r="N14" s="17">
        <v>426.44</v>
      </c>
      <c r="O14" s="17">
        <v>481.61</v>
      </c>
      <c r="P14" s="18">
        <f aca="true" t="shared" si="9" ref="P14:P66">SUM(L14:O14)</f>
        <v>1790.02</v>
      </c>
      <c r="Q14" s="17">
        <v>381.40999999999997</v>
      </c>
    </row>
    <row r="15" spans="1:17" ht="12">
      <c r="A15" s="16" t="s">
        <v>13</v>
      </c>
      <c r="B15" s="17">
        <v>1064.63</v>
      </c>
      <c r="C15" s="17">
        <v>1125.59</v>
      </c>
      <c r="D15" s="17">
        <v>1183.29</v>
      </c>
      <c r="E15" s="17">
        <v>1365.15</v>
      </c>
      <c r="F15" s="18">
        <v>4738.66</v>
      </c>
      <c r="G15" s="17">
        <v>1127</v>
      </c>
      <c r="H15" s="17">
        <v>1217.24</v>
      </c>
      <c r="I15" s="17">
        <v>1267.58</v>
      </c>
      <c r="J15" s="17">
        <v>1404.64</v>
      </c>
      <c r="K15" s="18">
        <v>5016.46</v>
      </c>
      <c r="L15" s="17">
        <v>1102.16</v>
      </c>
      <c r="M15" s="17">
        <v>1203.89</v>
      </c>
      <c r="N15" s="17">
        <v>1224.38</v>
      </c>
      <c r="O15" s="17">
        <v>1336.54</v>
      </c>
      <c r="P15" s="18">
        <f t="shared" si="9"/>
        <v>4866.97</v>
      </c>
      <c r="Q15" s="17">
        <v>889.66</v>
      </c>
    </row>
    <row r="16" spans="1:17" ht="12">
      <c r="A16" s="16" t="s">
        <v>14</v>
      </c>
      <c r="B16" s="17">
        <v>128.61</v>
      </c>
      <c r="C16" s="17">
        <v>142.28</v>
      </c>
      <c r="D16" s="17">
        <v>144.05</v>
      </c>
      <c r="E16" s="17">
        <v>144.25</v>
      </c>
      <c r="F16" s="18">
        <v>559.19</v>
      </c>
      <c r="G16" s="17">
        <v>149.07</v>
      </c>
      <c r="H16" s="17">
        <v>118.67</v>
      </c>
      <c r="I16" s="17">
        <v>126.1</v>
      </c>
      <c r="J16" s="17">
        <v>110.77</v>
      </c>
      <c r="K16" s="18">
        <v>504.61</v>
      </c>
      <c r="L16" s="17">
        <v>99.16</v>
      </c>
      <c r="M16" s="17">
        <v>103.34</v>
      </c>
      <c r="N16" s="17">
        <v>72.61</v>
      </c>
      <c r="O16" s="17">
        <v>75.53</v>
      </c>
      <c r="P16" s="18">
        <f t="shared" si="9"/>
        <v>350.64</v>
      </c>
      <c r="Q16" s="17">
        <v>59.98</v>
      </c>
    </row>
    <row r="17" spans="1:17" ht="12">
      <c r="A17" s="16" t="s">
        <v>15</v>
      </c>
      <c r="B17" s="17">
        <f aca="true" t="shared" si="10" ref="B17:Q17">B18+B19</f>
        <v>-16.87</v>
      </c>
      <c r="C17" s="17">
        <f t="shared" si="10"/>
        <v>1.2699999999999996</v>
      </c>
      <c r="D17" s="17">
        <f t="shared" si="10"/>
        <v>-8.41</v>
      </c>
      <c r="E17" s="17">
        <f t="shared" si="10"/>
        <v>-5.490000000000002</v>
      </c>
      <c r="F17" s="18">
        <f t="shared" si="10"/>
        <v>-29.5</v>
      </c>
      <c r="G17" s="17">
        <f t="shared" si="10"/>
        <v>-11.730000000000002</v>
      </c>
      <c r="H17" s="17">
        <f t="shared" si="10"/>
        <v>-24.15</v>
      </c>
      <c r="I17" s="17">
        <f t="shared" si="10"/>
        <v>-2.25</v>
      </c>
      <c r="J17" s="17">
        <f t="shared" si="10"/>
        <v>5.010000000000005</v>
      </c>
      <c r="K17" s="18">
        <f t="shared" si="10"/>
        <v>-33.120000000000005</v>
      </c>
      <c r="L17" s="17">
        <f t="shared" si="10"/>
        <v>5.549999999999997</v>
      </c>
      <c r="M17" s="17">
        <f t="shared" si="10"/>
        <v>-1.4400000000000013</v>
      </c>
      <c r="N17" s="17">
        <f t="shared" si="10"/>
        <v>-13.75</v>
      </c>
      <c r="O17" s="17">
        <f t="shared" si="10"/>
        <v>-11.54</v>
      </c>
      <c r="P17" s="18">
        <f t="shared" si="10"/>
        <v>-21.180000000000035</v>
      </c>
      <c r="Q17" s="17">
        <f t="shared" si="10"/>
        <v>1.0799999999999983</v>
      </c>
    </row>
    <row r="18" spans="1:17" ht="12">
      <c r="A18" s="16" t="s">
        <v>16</v>
      </c>
      <c r="B18" s="17">
        <v>-23.89</v>
      </c>
      <c r="C18" s="17">
        <v>-27.13</v>
      </c>
      <c r="D18" s="17">
        <v>-20.14</v>
      </c>
      <c r="E18" s="17">
        <v>-31.26</v>
      </c>
      <c r="F18" s="18">
        <v>-102.42</v>
      </c>
      <c r="G18" s="17">
        <v>-22.51</v>
      </c>
      <c r="H18" s="17">
        <v>-45.44</v>
      </c>
      <c r="I18" s="17">
        <v>-35.1</v>
      </c>
      <c r="J18" s="17">
        <v>-83.82</v>
      </c>
      <c r="K18" s="18">
        <v>-186.87</v>
      </c>
      <c r="L18" s="17">
        <v>-92.98</v>
      </c>
      <c r="M18" s="17">
        <v>-30.5</v>
      </c>
      <c r="N18" s="17">
        <v>-68.94</v>
      </c>
      <c r="O18" s="17">
        <v>-34.15</v>
      </c>
      <c r="P18" s="18">
        <f t="shared" si="9"/>
        <v>-226.57000000000002</v>
      </c>
      <c r="Q18" s="17">
        <v>-19.96</v>
      </c>
    </row>
    <row r="19" spans="1:17" ht="12">
      <c r="A19" s="16" t="s">
        <v>17</v>
      </c>
      <c r="B19" s="20">
        <v>7.02</v>
      </c>
      <c r="C19" s="20">
        <v>28.4</v>
      </c>
      <c r="D19" s="20">
        <v>11.73</v>
      </c>
      <c r="E19" s="20">
        <v>25.77</v>
      </c>
      <c r="F19" s="21">
        <v>72.92</v>
      </c>
      <c r="G19" s="20">
        <v>10.78</v>
      </c>
      <c r="H19" s="20">
        <v>21.29</v>
      </c>
      <c r="I19" s="20">
        <v>32.85</v>
      </c>
      <c r="J19" s="20">
        <v>88.83</v>
      </c>
      <c r="K19" s="21">
        <v>153.75</v>
      </c>
      <c r="L19" s="20">
        <v>98.53</v>
      </c>
      <c r="M19" s="20">
        <v>29.06</v>
      </c>
      <c r="N19" s="20">
        <v>55.19</v>
      </c>
      <c r="O19" s="17">
        <v>22.61</v>
      </c>
      <c r="P19" s="18">
        <f t="shared" si="9"/>
        <v>205.39</v>
      </c>
      <c r="Q19" s="17">
        <v>21.04</v>
      </c>
    </row>
    <row r="20" spans="1:17" ht="12">
      <c r="A20" s="16" t="s">
        <v>18</v>
      </c>
      <c r="B20" s="17">
        <f aca="true" t="shared" si="11" ref="B20:N20">B21-B22</f>
        <v>0.52</v>
      </c>
      <c r="C20" s="17">
        <f t="shared" si="11"/>
        <v>0.74</v>
      </c>
      <c r="D20" s="17">
        <f t="shared" si="11"/>
        <v>0.39999999999999997</v>
      </c>
      <c r="E20" s="17">
        <f t="shared" si="11"/>
        <v>0.27</v>
      </c>
      <c r="F20" s="18">
        <f t="shared" si="11"/>
        <v>1.93</v>
      </c>
      <c r="G20" s="17">
        <f t="shared" si="11"/>
        <v>0.19</v>
      </c>
      <c r="H20" s="17">
        <f t="shared" si="11"/>
        <v>0.03</v>
      </c>
      <c r="I20" s="17">
        <f t="shared" si="11"/>
        <v>0.3</v>
      </c>
      <c r="J20" s="17">
        <f t="shared" si="11"/>
        <v>0.04</v>
      </c>
      <c r="K20" s="18">
        <f t="shared" si="11"/>
        <v>0.5599999999999999</v>
      </c>
      <c r="L20" s="17">
        <f t="shared" si="11"/>
        <v>0.27999999999999997</v>
      </c>
      <c r="M20" s="17">
        <f t="shared" si="11"/>
        <v>0.01</v>
      </c>
      <c r="N20" s="17">
        <f t="shared" si="11"/>
        <v>0.16999999999999998</v>
      </c>
      <c r="O20" s="17">
        <f>O21-O22</f>
        <v>0.32</v>
      </c>
      <c r="P20" s="18">
        <f>P21-P22</f>
        <v>0.78</v>
      </c>
      <c r="Q20" s="17">
        <f>Q21-Q22</f>
        <v>0.09</v>
      </c>
    </row>
    <row r="21" spans="1:17" ht="12">
      <c r="A21" s="16" t="s">
        <v>12</v>
      </c>
      <c r="B21" s="17">
        <v>0.58</v>
      </c>
      <c r="C21" s="17">
        <v>0.77</v>
      </c>
      <c r="D21" s="17">
        <v>0.42</v>
      </c>
      <c r="E21" s="17">
        <v>0.27</v>
      </c>
      <c r="F21" s="18">
        <v>2.04</v>
      </c>
      <c r="G21" s="17">
        <v>0.2</v>
      </c>
      <c r="H21" s="17">
        <v>0.03</v>
      </c>
      <c r="I21" s="17">
        <v>0.3</v>
      </c>
      <c r="J21" s="17">
        <v>0.05</v>
      </c>
      <c r="K21" s="18">
        <v>0.58</v>
      </c>
      <c r="L21" s="17">
        <v>0.3</v>
      </c>
      <c r="M21" s="17">
        <v>0.02</v>
      </c>
      <c r="N21" s="17">
        <v>0.18</v>
      </c>
      <c r="O21" s="17">
        <v>0.33</v>
      </c>
      <c r="P21" s="18">
        <f t="shared" si="9"/>
        <v>0.8300000000000001</v>
      </c>
      <c r="Q21" s="17">
        <v>0.11</v>
      </c>
    </row>
    <row r="22" spans="1:17" ht="12">
      <c r="A22" s="16" t="s">
        <v>13</v>
      </c>
      <c r="B22" s="17">
        <v>0.06</v>
      </c>
      <c r="C22" s="17">
        <v>0.03</v>
      </c>
      <c r="D22" s="17">
        <v>0.02</v>
      </c>
      <c r="E22" s="17">
        <v>0</v>
      </c>
      <c r="F22" s="18">
        <v>0.11</v>
      </c>
      <c r="G22" s="17">
        <v>0.01</v>
      </c>
      <c r="H22" s="17">
        <v>0</v>
      </c>
      <c r="I22" s="17">
        <v>0</v>
      </c>
      <c r="J22" s="17">
        <v>0.01</v>
      </c>
      <c r="K22" s="18">
        <v>0.02</v>
      </c>
      <c r="L22" s="17">
        <v>0.02</v>
      </c>
      <c r="M22" s="17">
        <v>0.01</v>
      </c>
      <c r="N22" s="17">
        <v>0.01</v>
      </c>
      <c r="O22" s="17">
        <v>0.01</v>
      </c>
      <c r="P22" s="18">
        <f t="shared" si="9"/>
        <v>0.05</v>
      </c>
      <c r="Q22" s="17">
        <v>0.02</v>
      </c>
    </row>
    <row r="23" spans="1:17" s="14" customFormat="1" ht="12">
      <c r="A23" s="11" t="s">
        <v>19</v>
      </c>
      <c r="B23" s="12">
        <f aca="true" t="shared" si="12" ref="B23:N23">B24-B25</f>
        <v>15.549999999999983</v>
      </c>
      <c r="C23" s="12">
        <f t="shared" si="12"/>
        <v>29.349999999999994</v>
      </c>
      <c r="D23" s="12">
        <f t="shared" si="12"/>
        <v>39.91</v>
      </c>
      <c r="E23" s="12">
        <f t="shared" si="12"/>
        <v>24.159999999999968</v>
      </c>
      <c r="F23" s="13">
        <f t="shared" si="12"/>
        <v>108.97000000000003</v>
      </c>
      <c r="G23" s="12">
        <f t="shared" si="12"/>
        <v>24.07000000000002</v>
      </c>
      <c r="H23" s="12">
        <f t="shared" si="12"/>
        <v>32.55000000000001</v>
      </c>
      <c r="I23" s="12">
        <f t="shared" si="12"/>
        <v>49.09000000000003</v>
      </c>
      <c r="J23" s="12">
        <f t="shared" si="12"/>
        <v>40.610000000000014</v>
      </c>
      <c r="K23" s="13">
        <f t="shared" si="12"/>
        <v>146.31999999999994</v>
      </c>
      <c r="L23" s="12">
        <f t="shared" si="12"/>
        <v>32.079999999999984</v>
      </c>
      <c r="M23" s="12">
        <f t="shared" si="12"/>
        <v>29.75</v>
      </c>
      <c r="N23" s="12">
        <f t="shared" si="12"/>
        <v>28.060000000000002</v>
      </c>
      <c r="O23" s="12">
        <f>O24-O25</f>
        <v>31.91999999999996</v>
      </c>
      <c r="P23" s="13">
        <f>P24-P25</f>
        <v>121.80999999999983</v>
      </c>
      <c r="Q23" s="12">
        <f>Q24-Q25</f>
        <v>22.240000000000066</v>
      </c>
    </row>
    <row r="24" spans="1:17" ht="12">
      <c r="A24" s="16" t="s">
        <v>9</v>
      </c>
      <c r="B24" s="17">
        <v>214.42</v>
      </c>
      <c r="C24" s="17">
        <v>253.94</v>
      </c>
      <c r="D24" s="17">
        <v>275.51</v>
      </c>
      <c r="E24" s="17">
        <v>277.28</v>
      </c>
      <c r="F24" s="18">
        <v>1021.15</v>
      </c>
      <c r="G24" s="17">
        <v>247.02</v>
      </c>
      <c r="H24" s="17">
        <v>282.86</v>
      </c>
      <c r="I24" s="17">
        <v>304.48</v>
      </c>
      <c r="J24" s="17">
        <v>303.26</v>
      </c>
      <c r="K24" s="18">
        <v>1137.62</v>
      </c>
      <c r="L24" s="17">
        <v>256.4</v>
      </c>
      <c r="M24" s="17">
        <v>292.22</v>
      </c>
      <c r="N24" s="17">
        <v>290.68</v>
      </c>
      <c r="O24" s="17">
        <v>288.02</v>
      </c>
      <c r="P24" s="18">
        <f t="shared" si="9"/>
        <v>1127.32</v>
      </c>
      <c r="Q24" s="17">
        <f>+Q27+Q36+Q39+Q89+Q113+Q120+Q131+Q143+Q155+Q167+Q173+Q140</f>
        <v>215.95000000000007</v>
      </c>
    </row>
    <row r="25" spans="1:17" ht="12">
      <c r="A25" s="16" t="s">
        <v>10</v>
      </c>
      <c r="B25" s="17">
        <v>198.87</v>
      </c>
      <c r="C25" s="17">
        <v>224.59</v>
      </c>
      <c r="D25" s="17">
        <v>235.6</v>
      </c>
      <c r="E25" s="17">
        <v>253.12</v>
      </c>
      <c r="F25" s="18">
        <v>912.18</v>
      </c>
      <c r="G25" s="17">
        <v>222.95</v>
      </c>
      <c r="H25" s="17">
        <v>250.31</v>
      </c>
      <c r="I25" s="17">
        <v>255.39</v>
      </c>
      <c r="J25" s="17">
        <v>262.65</v>
      </c>
      <c r="K25" s="18">
        <v>991.3</v>
      </c>
      <c r="L25" s="17">
        <v>224.32</v>
      </c>
      <c r="M25" s="17">
        <v>262.47</v>
      </c>
      <c r="N25" s="17">
        <v>262.62</v>
      </c>
      <c r="O25" s="17">
        <v>256.1</v>
      </c>
      <c r="P25" s="18">
        <f t="shared" si="9"/>
        <v>1005.5100000000001</v>
      </c>
      <c r="Q25" s="17">
        <f>+Q28+Q37+Q40+Q90+Q114+Q121+Q132+Q144+Q156+Q168+Q174+Q141</f>
        <v>193.71</v>
      </c>
    </row>
    <row r="26" spans="1:17" ht="12">
      <c r="A26" s="16" t="s">
        <v>20</v>
      </c>
      <c r="B26" s="17">
        <f aca="true" t="shared" si="13" ref="B26:N26">B27-B28</f>
        <v>17.91</v>
      </c>
      <c r="C26" s="17">
        <f t="shared" si="13"/>
        <v>30.59</v>
      </c>
      <c r="D26" s="17">
        <f t="shared" si="13"/>
        <v>31.06</v>
      </c>
      <c r="E26" s="17">
        <f t="shared" si="13"/>
        <v>33.15</v>
      </c>
      <c r="F26" s="18">
        <f t="shared" si="13"/>
        <v>112.71</v>
      </c>
      <c r="G26" s="17">
        <f t="shared" si="13"/>
        <v>27.63</v>
      </c>
      <c r="H26" s="17">
        <f t="shared" si="13"/>
        <v>37.980000000000004</v>
      </c>
      <c r="I26" s="17">
        <f t="shared" si="13"/>
        <v>38.38</v>
      </c>
      <c r="J26" s="17">
        <f t="shared" si="13"/>
        <v>40.41</v>
      </c>
      <c r="K26" s="18">
        <f t="shared" si="13"/>
        <v>144.4</v>
      </c>
      <c r="L26" s="17">
        <f t="shared" si="13"/>
        <v>40.529999999999994</v>
      </c>
      <c r="M26" s="17">
        <f t="shared" si="13"/>
        <v>43.22</v>
      </c>
      <c r="N26" s="17">
        <f t="shared" si="13"/>
        <v>42.31</v>
      </c>
      <c r="O26" s="17">
        <f>O27-O28</f>
        <v>37.879999999999995</v>
      </c>
      <c r="P26" s="18">
        <f>P27-P28</f>
        <v>163.94</v>
      </c>
      <c r="Q26" s="17">
        <f>Q27-Q28</f>
        <v>33.87</v>
      </c>
    </row>
    <row r="27" spans="1:17" ht="12">
      <c r="A27" s="16" t="s">
        <v>12</v>
      </c>
      <c r="B27" s="17">
        <v>18.45</v>
      </c>
      <c r="C27" s="17">
        <v>30.94</v>
      </c>
      <c r="D27" s="17">
        <v>31.58</v>
      </c>
      <c r="E27" s="17">
        <v>34.75</v>
      </c>
      <c r="F27" s="18">
        <v>115.72</v>
      </c>
      <c r="G27" s="17">
        <v>29.52</v>
      </c>
      <c r="H27" s="17">
        <v>38.78</v>
      </c>
      <c r="I27" s="17">
        <v>38.49</v>
      </c>
      <c r="J27" s="17">
        <v>41</v>
      </c>
      <c r="K27" s="18">
        <v>147.79</v>
      </c>
      <c r="L27" s="17">
        <v>40.91</v>
      </c>
      <c r="M27" s="17">
        <v>43.91</v>
      </c>
      <c r="N27" s="17">
        <v>42.64</v>
      </c>
      <c r="O27" s="17">
        <v>38.37</v>
      </c>
      <c r="P27" s="18">
        <f t="shared" si="9"/>
        <v>165.82999999999998</v>
      </c>
      <c r="Q27" s="17">
        <v>34.41</v>
      </c>
    </row>
    <row r="28" spans="1:17" ht="12">
      <c r="A28" s="16" t="s">
        <v>13</v>
      </c>
      <c r="B28" s="17">
        <v>0.54</v>
      </c>
      <c r="C28" s="17">
        <v>0.35</v>
      </c>
      <c r="D28" s="17">
        <v>0.52</v>
      </c>
      <c r="E28" s="17">
        <v>1.6</v>
      </c>
      <c r="F28" s="18">
        <v>3.01</v>
      </c>
      <c r="G28" s="17">
        <v>1.89</v>
      </c>
      <c r="H28" s="17">
        <v>0.8</v>
      </c>
      <c r="I28" s="17">
        <v>0.11</v>
      </c>
      <c r="J28" s="17">
        <v>0.59</v>
      </c>
      <c r="K28" s="18">
        <v>3.39</v>
      </c>
      <c r="L28" s="17">
        <v>0.38</v>
      </c>
      <c r="M28" s="17">
        <v>0.69</v>
      </c>
      <c r="N28" s="17">
        <v>0.33</v>
      </c>
      <c r="O28" s="17">
        <v>0.49</v>
      </c>
      <c r="P28" s="18">
        <f t="shared" si="9"/>
        <v>1.89</v>
      </c>
      <c r="Q28" s="17">
        <v>0.54</v>
      </c>
    </row>
    <row r="29" spans="1:17" ht="12">
      <c r="A29" s="16" t="s">
        <v>21</v>
      </c>
      <c r="B29" s="17">
        <f aca="true" t="shared" si="14" ref="B29:N29">B30-B31</f>
        <v>26.620000000000005</v>
      </c>
      <c r="C29" s="17">
        <f t="shared" si="14"/>
        <v>21.980000000000004</v>
      </c>
      <c r="D29" s="17">
        <f t="shared" si="14"/>
        <v>48.010000000000005</v>
      </c>
      <c r="E29" s="17">
        <f t="shared" si="14"/>
        <v>33.59000000000002</v>
      </c>
      <c r="F29" s="18">
        <f t="shared" si="14"/>
        <v>130.20000000000005</v>
      </c>
      <c r="G29" s="17">
        <f t="shared" si="14"/>
        <v>37.02000000000001</v>
      </c>
      <c r="H29" s="17">
        <f t="shared" si="14"/>
        <v>29.370000000000005</v>
      </c>
      <c r="I29" s="17">
        <f t="shared" si="14"/>
        <v>45.459999999999994</v>
      </c>
      <c r="J29" s="17">
        <f t="shared" si="14"/>
        <v>39.01999999999998</v>
      </c>
      <c r="K29" s="18">
        <f t="shared" si="14"/>
        <v>150.87</v>
      </c>
      <c r="L29" s="17">
        <f t="shared" si="14"/>
        <v>40.81999999999999</v>
      </c>
      <c r="M29" s="17">
        <f t="shared" si="14"/>
        <v>40.17999999999999</v>
      </c>
      <c r="N29" s="17">
        <f t="shared" si="14"/>
        <v>55.45</v>
      </c>
      <c r="O29" s="17">
        <f>O30-O31</f>
        <v>37.620000000000005</v>
      </c>
      <c r="P29" s="18">
        <f>P30-P31</f>
        <v>174.07</v>
      </c>
      <c r="Q29" s="17">
        <f>Q30-Q31</f>
        <v>34.480000000000004</v>
      </c>
    </row>
    <row r="30" spans="1:17" ht="12">
      <c r="A30" s="16" t="s">
        <v>22</v>
      </c>
      <c r="B30" s="17">
        <v>134.96</v>
      </c>
      <c r="C30" s="17">
        <v>134.06</v>
      </c>
      <c r="D30" s="17">
        <v>127.28</v>
      </c>
      <c r="E30" s="17">
        <v>130.05</v>
      </c>
      <c r="F30" s="18">
        <v>526.35</v>
      </c>
      <c r="G30" s="17">
        <v>129.58</v>
      </c>
      <c r="H30" s="17">
        <v>149.74</v>
      </c>
      <c r="I30" s="17">
        <v>146.73</v>
      </c>
      <c r="J30" s="17">
        <v>139.7</v>
      </c>
      <c r="K30" s="18">
        <v>565.75</v>
      </c>
      <c r="L30" s="17">
        <v>139.29</v>
      </c>
      <c r="M30" s="17">
        <v>155.1</v>
      </c>
      <c r="N30" s="17">
        <v>141.37</v>
      </c>
      <c r="O30" s="17">
        <v>121.98</v>
      </c>
      <c r="P30" s="18">
        <f t="shared" si="9"/>
        <v>557.74</v>
      </c>
      <c r="Q30" s="17">
        <v>110.33</v>
      </c>
    </row>
    <row r="31" spans="1:17" ht="12">
      <c r="A31" s="16" t="s">
        <v>23</v>
      </c>
      <c r="B31" s="17">
        <v>108.34</v>
      </c>
      <c r="C31" s="17">
        <v>112.08</v>
      </c>
      <c r="D31" s="17">
        <v>79.27</v>
      </c>
      <c r="E31" s="17">
        <v>96.46</v>
      </c>
      <c r="F31" s="18">
        <v>396.15</v>
      </c>
      <c r="G31" s="17">
        <v>92.56</v>
      </c>
      <c r="H31" s="17">
        <v>120.37</v>
      </c>
      <c r="I31" s="17">
        <v>101.27</v>
      </c>
      <c r="J31" s="17">
        <v>100.68</v>
      </c>
      <c r="K31" s="18">
        <v>414.88</v>
      </c>
      <c r="L31" s="17">
        <v>98.47</v>
      </c>
      <c r="M31" s="17">
        <v>114.92</v>
      </c>
      <c r="N31" s="17">
        <v>85.92</v>
      </c>
      <c r="O31" s="17">
        <v>84.36</v>
      </c>
      <c r="P31" s="18">
        <f t="shared" si="9"/>
        <v>383.67</v>
      </c>
      <c r="Q31" s="17">
        <v>75.85</v>
      </c>
    </row>
    <row r="32" spans="1:17" s="24" customFormat="1" ht="12">
      <c r="A32" s="16" t="s">
        <v>24</v>
      </c>
      <c r="B32" s="22">
        <f aca="true" t="shared" si="15" ref="B32:N32">B33-B34</f>
        <v>-0.040000000000000036</v>
      </c>
      <c r="C32" s="22">
        <f t="shared" si="15"/>
        <v>0.9800000000000001</v>
      </c>
      <c r="D32" s="22">
        <f t="shared" si="15"/>
        <v>0.19999999999999996</v>
      </c>
      <c r="E32" s="22">
        <f t="shared" si="15"/>
        <v>-1.04</v>
      </c>
      <c r="F32" s="23">
        <f t="shared" si="15"/>
        <v>0.09999999999999964</v>
      </c>
      <c r="G32" s="22">
        <f t="shared" si="15"/>
        <v>-1.31</v>
      </c>
      <c r="H32" s="22">
        <f t="shared" si="15"/>
        <v>-0.31</v>
      </c>
      <c r="I32" s="22">
        <f t="shared" si="15"/>
        <v>0.48</v>
      </c>
      <c r="J32" s="22">
        <f t="shared" si="15"/>
        <v>-0.019999999999999907</v>
      </c>
      <c r="K32" s="23">
        <f t="shared" si="15"/>
        <v>-1.1600000000000001</v>
      </c>
      <c r="L32" s="22">
        <f t="shared" si="15"/>
        <v>0.7300000000000001</v>
      </c>
      <c r="M32" s="22">
        <f t="shared" si="15"/>
        <v>-0.42000000000000004</v>
      </c>
      <c r="N32" s="22">
        <f t="shared" si="15"/>
        <v>0.019999999999999962</v>
      </c>
      <c r="O32" s="22">
        <f>O33-O34</f>
        <v>-0.08000000000000002</v>
      </c>
      <c r="P32" s="23">
        <f>P33-P34</f>
        <v>0.2500000000000002</v>
      </c>
      <c r="Q32" s="22">
        <f>Q33-Q34</f>
        <v>-0.31000000000000005</v>
      </c>
    </row>
    <row r="33" spans="1:17" ht="12">
      <c r="A33" s="16" t="s">
        <v>22</v>
      </c>
      <c r="B33" s="17">
        <v>0.49</v>
      </c>
      <c r="C33" s="17">
        <v>1.33</v>
      </c>
      <c r="D33" s="17">
        <v>0.72</v>
      </c>
      <c r="E33" s="17">
        <v>0.49</v>
      </c>
      <c r="F33" s="18">
        <v>3.03</v>
      </c>
      <c r="G33" s="17">
        <v>0.49</v>
      </c>
      <c r="H33" s="17">
        <v>0.45</v>
      </c>
      <c r="I33" s="17">
        <v>0.59</v>
      </c>
      <c r="J33" s="17">
        <v>0.56</v>
      </c>
      <c r="K33" s="18">
        <v>2.09</v>
      </c>
      <c r="L33" s="17">
        <v>1.1</v>
      </c>
      <c r="M33" s="17">
        <v>0.25</v>
      </c>
      <c r="N33" s="17">
        <v>0.35</v>
      </c>
      <c r="O33" s="17">
        <v>0.41</v>
      </c>
      <c r="P33" s="18">
        <f t="shared" si="9"/>
        <v>2.1100000000000003</v>
      </c>
      <c r="Q33" s="17">
        <v>0.24</v>
      </c>
    </row>
    <row r="34" spans="1:17" ht="12">
      <c r="A34" s="16" t="s">
        <v>23</v>
      </c>
      <c r="B34" s="17">
        <v>0.53</v>
      </c>
      <c r="C34" s="17">
        <v>0.35</v>
      </c>
      <c r="D34" s="17">
        <v>0.52</v>
      </c>
      <c r="E34" s="17">
        <v>1.53</v>
      </c>
      <c r="F34" s="18">
        <v>2.93</v>
      </c>
      <c r="G34" s="17">
        <v>1.8</v>
      </c>
      <c r="H34" s="17">
        <v>0.76</v>
      </c>
      <c r="I34" s="17">
        <v>0.11</v>
      </c>
      <c r="J34" s="17">
        <v>0.58</v>
      </c>
      <c r="K34" s="18">
        <v>3.25</v>
      </c>
      <c r="L34" s="17">
        <v>0.37</v>
      </c>
      <c r="M34" s="17">
        <v>0.67</v>
      </c>
      <c r="N34" s="17">
        <v>0.33</v>
      </c>
      <c r="O34" s="17">
        <v>0.49</v>
      </c>
      <c r="P34" s="18">
        <f t="shared" si="9"/>
        <v>1.86</v>
      </c>
      <c r="Q34" s="17">
        <v>0.55</v>
      </c>
    </row>
    <row r="35" spans="1:17" ht="12">
      <c r="A35" s="16" t="s">
        <v>25</v>
      </c>
      <c r="B35" s="17">
        <f aca="true" t="shared" si="16" ref="B35:N35">B36-B37</f>
        <v>-0.34</v>
      </c>
      <c r="C35" s="17">
        <f t="shared" si="16"/>
        <v>-2.29</v>
      </c>
      <c r="D35" s="17">
        <f t="shared" si="16"/>
        <v>-1.44</v>
      </c>
      <c r="E35" s="17">
        <f t="shared" si="16"/>
        <v>-8.92</v>
      </c>
      <c r="F35" s="18">
        <f t="shared" si="16"/>
        <v>-12.99</v>
      </c>
      <c r="G35" s="17">
        <f t="shared" si="16"/>
        <v>-2.8699999999999997</v>
      </c>
      <c r="H35" s="17">
        <f t="shared" si="16"/>
        <v>-5.77</v>
      </c>
      <c r="I35" s="17">
        <f t="shared" si="16"/>
        <v>-2.8899999999999997</v>
      </c>
      <c r="J35" s="17">
        <f t="shared" si="16"/>
        <v>-1.8499999999999999</v>
      </c>
      <c r="K35" s="18">
        <f t="shared" si="16"/>
        <v>-13.379999999999999</v>
      </c>
      <c r="L35" s="17">
        <f t="shared" si="16"/>
        <v>-1.85</v>
      </c>
      <c r="M35" s="17">
        <f t="shared" si="16"/>
        <v>-2.53</v>
      </c>
      <c r="N35" s="17">
        <f t="shared" si="16"/>
        <v>-0.7100000000000001</v>
      </c>
      <c r="O35" s="17">
        <f>O36-O37</f>
        <v>-4.96</v>
      </c>
      <c r="P35" s="18">
        <f>P36-P37</f>
        <v>-10.049999999999999</v>
      </c>
      <c r="Q35" s="17">
        <f>Q36-Q37</f>
        <v>-6.050000000000001</v>
      </c>
    </row>
    <row r="36" spans="1:17" ht="12">
      <c r="A36" s="16" t="s">
        <v>12</v>
      </c>
      <c r="B36" s="17">
        <v>0.32</v>
      </c>
      <c r="C36" s="17">
        <v>0.57</v>
      </c>
      <c r="D36" s="17">
        <v>0.38</v>
      </c>
      <c r="E36" s="17">
        <v>0.62</v>
      </c>
      <c r="F36" s="18">
        <v>1.89</v>
      </c>
      <c r="G36" s="17">
        <v>0.2</v>
      </c>
      <c r="H36" s="17">
        <v>0.19</v>
      </c>
      <c r="I36" s="17">
        <v>0.22</v>
      </c>
      <c r="J36" s="17">
        <v>0.04</v>
      </c>
      <c r="K36" s="18">
        <v>0.65</v>
      </c>
      <c r="L36" s="17">
        <v>0.17</v>
      </c>
      <c r="M36" s="17">
        <v>0.22</v>
      </c>
      <c r="N36" s="17">
        <v>0.63</v>
      </c>
      <c r="O36" s="17">
        <v>0.33</v>
      </c>
      <c r="P36" s="18">
        <f t="shared" si="9"/>
        <v>1.35</v>
      </c>
      <c r="Q36" s="17">
        <v>0.52</v>
      </c>
    </row>
    <row r="37" spans="1:17" ht="12">
      <c r="A37" s="16" t="s">
        <v>13</v>
      </c>
      <c r="B37" s="17">
        <v>0.66</v>
      </c>
      <c r="C37" s="17">
        <v>2.86</v>
      </c>
      <c r="D37" s="17">
        <v>1.82</v>
      </c>
      <c r="E37" s="17">
        <v>9.54</v>
      </c>
      <c r="F37" s="18">
        <v>14.88</v>
      </c>
      <c r="G37" s="17">
        <v>3.07</v>
      </c>
      <c r="H37" s="17">
        <v>5.96</v>
      </c>
      <c r="I37" s="17">
        <v>3.11</v>
      </c>
      <c r="J37" s="17">
        <v>1.89</v>
      </c>
      <c r="K37" s="18">
        <v>14.03</v>
      </c>
      <c r="L37" s="17">
        <v>2.02</v>
      </c>
      <c r="M37" s="17">
        <v>2.75</v>
      </c>
      <c r="N37" s="17">
        <v>1.34</v>
      </c>
      <c r="O37" s="17">
        <v>5.29</v>
      </c>
      <c r="P37" s="18">
        <f t="shared" si="9"/>
        <v>11.399999999999999</v>
      </c>
      <c r="Q37" s="17">
        <v>6.57</v>
      </c>
    </row>
    <row r="38" spans="1:17" ht="12">
      <c r="A38" s="16" t="s">
        <v>26</v>
      </c>
      <c r="B38" s="17">
        <f aca="true" t="shared" si="17" ref="B38:N38">B39-B40</f>
        <v>-3.460000000000008</v>
      </c>
      <c r="C38" s="17">
        <f t="shared" si="17"/>
        <v>6.02000000000001</v>
      </c>
      <c r="D38" s="17">
        <f t="shared" si="17"/>
        <v>10.200000000000003</v>
      </c>
      <c r="E38" s="17">
        <f t="shared" si="17"/>
        <v>-1.4099999999999966</v>
      </c>
      <c r="F38" s="18">
        <f t="shared" si="17"/>
        <v>11.350000000000023</v>
      </c>
      <c r="G38" s="17">
        <f t="shared" si="17"/>
        <v>-0.10999999999999943</v>
      </c>
      <c r="H38" s="17">
        <f t="shared" si="17"/>
        <v>6.920000000000002</v>
      </c>
      <c r="I38" s="17">
        <f t="shared" si="17"/>
        <v>16.799999999999997</v>
      </c>
      <c r="J38" s="17">
        <f t="shared" si="17"/>
        <v>9.740000000000009</v>
      </c>
      <c r="K38" s="18">
        <f t="shared" si="17"/>
        <v>33.35000000000002</v>
      </c>
      <c r="L38" s="17">
        <f t="shared" si="17"/>
        <v>0.789999999999992</v>
      </c>
      <c r="M38" s="17">
        <f t="shared" si="17"/>
        <v>6.320000000000007</v>
      </c>
      <c r="N38" s="17">
        <f t="shared" si="17"/>
        <v>2.25</v>
      </c>
      <c r="O38" s="17">
        <f>O39-O40</f>
        <v>-8.190000000000012</v>
      </c>
      <c r="P38" s="18">
        <f>P39-P40</f>
        <v>1.170000000000016</v>
      </c>
      <c r="Q38" s="17">
        <f>Q39-Q40</f>
        <v>0.28000000000001535</v>
      </c>
    </row>
    <row r="39" spans="1:17" ht="12">
      <c r="A39" s="16" t="s">
        <v>12</v>
      </c>
      <c r="B39" s="17">
        <v>81.96</v>
      </c>
      <c r="C39" s="17">
        <v>95.26</v>
      </c>
      <c r="D39" s="17">
        <v>102.55</v>
      </c>
      <c r="E39" s="17">
        <v>100.45</v>
      </c>
      <c r="F39" s="18">
        <v>380.22</v>
      </c>
      <c r="G39" s="17">
        <v>92.64</v>
      </c>
      <c r="H39" s="17">
        <v>104.19</v>
      </c>
      <c r="I39" s="17">
        <v>114.1</v>
      </c>
      <c r="J39" s="17">
        <v>108.56</v>
      </c>
      <c r="K39" s="18">
        <v>419.49</v>
      </c>
      <c r="L39" s="17">
        <v>90.63</v>
      </c>
      <c r="M39" s="17">
        <v>104.54</v>
      </c>
      <c r="N39" s="17">
        <v>99.5</v>
      </c>
      <c r="O39" s="17">
        <v>94.07</v>
      </c>
      <c r="P39" s="18">
        <f t="shared" si="9"/>
        <v>388.74</v>
      </c>
      <c r="Q39" s="17">
        <f>+Q42+Q45+Q48</f>
        <v>70.46000000000001</v>
      </c>
    </row>
    <row r="40" spans="1:17" ht="12">
      <c r="A40" s="16" t="s">
        <v>13</v>
      </c>
      <c r="B40" s="17">
        <v>85.42</v>
      </c>
      <c r="C40" s="17">
        <v>89.24</v>
      </c>
      <c r="D40" s="17">
        <v>92.35</v>
      </c>
      <c r="E40" s="17">
        <v>101.86</v>
      </c>
      <c r="F40" s="18">
        <v>368.87</v>
      </c>
      <c r="G40" s="17">
        <v>92.75</v>
      </c>
      <c r="H40" s="17">
        <v>97.27</v>
      </c>
      <c r="I40" s="17">
        <v>97.3</v>
      </c>
      <c r="J40" s="17">
        <v>98.82</v>
      </c>
      <c r="K40" s="18">
        <v>386.14</v>
      </c>
      <c r="L40" s="17">
        <v>89.84</v>
      </c>
      <c r="M40" s="17">
        <v>98.22</v>
      </c>
      <c r="N40" s="17">
        <v>97.25</v>
      </c>
      <c r="O40" s="17">
        <v>102.26</v>
      </c>
      <c r="P40" s="18">
        <f t="shared" si="9"/>
        <v>387.57</v>
      </c>
      <c r="Q40" s="17">
        <f>+Q43+Q46+Q49</f>
        <v>70.17999999999999</v>
      </c>
    </row>
    <row r="41" spans="1:17" ht="12">
      <c r="A41" s="16" t="s">
        <v>27</v>
      </c>
      <c r="B41" s="17">
        <f aca="true" t="shared" si="18" ref="B41:N41">B42-B43</f>
        <v>0.7499999999999982</v>
      </c>
      <c r="C41" s="17">
        <f t="shared" si="18"/>
        <v>-2.1899999999999977</v>
      </c>
      <c r="D41" s="17">
        <f t="shared" si="18"/>
        <v>-3.289999999999999</v>
      </c>
      <c r="E41" s="17">
        <f t="shared" si="18"/>
        <v>-2.1000000000000014</v>
      </c>
      <c r="F41" s="18">
        <f t="shared" si="18"/>
        <v>-6.829999999999998</v>
      </c>
      <c r="G41" s="17">
        <f t="shared" si="18"/>
        <v>-3.2300000000000004</v>
      </c>
      <c r="H41" s="17">
        <f t="shared" si="18"/>
        <v>-3.710000000000001</v>
      </c>
      <c r="I41" s="17">
        <f t="shared" si="18"/>
        <v>-2.1300000000000026</v>
      </c>
      <c r="J41" s="17">
        <f t="shared" si="18"/>
        <v>0.7800000000000011</v>
      </c>
      <c r="K41" s="18">
        <f t="shared" si="18"/>
        <v>-8.289999999999992</v>
      </c>
      <c r="L41" s="17">
        <f t="shared" si="18"/>
        <v>-1.790000000000001</v>
      </c>
      <c r="M41" s="17">
        <f t="shared" si="18"/>
        <v>-5.950000000000003</v>
      </c>
      <c r="N41" s="17">
        <f t="shared" si="18"/>
        <v>-8.459999999999997</v>
      </c>
      <c r="O41" s="17">
        <f>O42-O43</f>
        <v>-1.8500000000000014</v>
      </c>
      <c r="P41" s="18">
        <f>P42-P43</f>
        <v>-18.049999999999983</v>
      </c>
      <c r="Q41" s="17">
        <f>Q42-Q43</f>
        <v>0.20999999999999908</v>
      </c>
    </row>
    <row r="42" spans="1:17" ht="12">
      <c r="A42" s="16" t="s">
        <v>22</v>
      </c>
      <c r="B42" s="17">
        <f>+B65+B77</f>
        <v>14.469999999999999</v>
      </c>
      <c r="C42" s="17">
        <f aca="true" t="shared" si="19" ref="C42:Q42">+C65+C77</f>
        <v>21.53</v>
      </c>
      <c r="D42" s="17">
        <f t="shared" si="19"/>
        <v>23.85</v>
      </c>
      <c r="E42" s="17">
        <f t="shared" si="19"/>
        <v>21.04</v>
      </c>
      <c r="F42" s="18">
        <f t="shared" si="19"/>
        <v>80.89</v>
      </c>
      <c r="G42" s="17">
        <f t="shared" si="19"/>
        <v>17.87</v>
      </c>
      <c r="H42" s="17">
        <f t="shared" si="19"/>
        <v>25.4</v>
      </c>
      <c r="I42" s="17">
        <f t="shared" si="19"/>
        <v>26.61</v>
      </c>
      <c r="J42" s="17">
        <f t="shared" si="19"/>
        <v>21.66</v>
      </c>
      <c r="K42" s="18">
        <f t="shared" si="19"/>
        <v>91.54</v>
      </c>
      <c r="L42" s="17">
        <f t="shared" si="19"/>
        <v>15.959999999999999</v>
      </c>
      <c r="M42" s="17">
        <f t="shared" si="19"/>
        <v>26.58</v>
      </c>
      <c r="N42" s="17">
        <f t="shared" si="19"/>
        <v>23.55</v>
      </c>
      <c r="O42" s="17">
        <f t="shared" si="19"/>
        <v>17.689999999999998</v>
      </c>
      <c r="P42" s="18">
        <f t="shared" si="19"/>
        <v>83.78</v>
      </c>
      <c r="Q42" s="17">
        <f t="shared" si="19"/>
        <v>13.36</v>
      </c>
    </row>
    <row r="43" spans="1:17" ht="12">
      <c r="A43" s="16" t="s">
        <v>23</v>
      </c>
      <c r="B43" s="17">
        <f>+B54+B66+B78</f>
        <v>13.72</v>
      </c>
      <c r="C43" s="17">
        <f>+C54+C66+C78</f>
        <v>23.72</v>
      </c>
      <c r="D43" s="17">
        <f>+D54+D66+D78</f>
        <v>27.14</v>
      </c>
      <c r="E43" s="17">
        <f>+E54+E66+E78</f>
        <v>23.14</v>
      </c>
      <c r="F43" s="18">
        <v>87.72</v>
      </c>
      <c r="G43" s="17">
        <f>+G54+G66+G78</f>
        <v>21.1</v>
      </c>
      <c r="H43" s="17">
        <f>+H54+H66+H78</f>
        <v>29.11</v>
      </c>
      <c r="I43" s="17">
        <f>+I54+I66+I78</f>
        <v>28.740000000000002</v>
      </c>
      <c r="J43" s="17">
        <f>+J54+J66+J78</f>
        <v>20.88</v>
      </c>
      <c r="K43" s="18">
        <v>99.83</v>
      </c>
      <c r="L43" s="17">
        <f>+L54+L66+L78</f>
        <v>17.75</v>
      </c>
      <c r="M43" s="17">
        <f>+M54+M66+M78</f>
        <v>32.53</v>
      </c>
      <c r="N43" s="17">
        <f>+N54+N66+N78</f>
        <v>32.01</v>
      </c>
      <c r="O43" s="17">
        <f>+O54+O66+O78</f>
        <v>19.54</v>
      </c>
      <c r="P43" s="18">
        <f t="shared" si="9"/>
        <v>101.82999999999998</v>
      </c>
      <c r="Q43" s="17">
        <f>+Q54+Q66+Q78</f>
        <v>13.15</v>
      </c>
    </row>
    <row r="44" spans="1:17" ht="12">
      <c r="A44" s="16" t="s">
        <v>28</v>
      </c>
      <c r="B44" s="17">
        <f aca="true" t="shared" si="20" ref="B44:N44">B45-B46</f>
        <v>-4.060000000000002</v>
      </c>
      <c r="C44" s="17">
        <f t="shared" si="20"/>
        <v>9.009999999999998</v>
      </c>
      <c r="D44" s="17">
        <f t="shared" si="20"/>
        <v>11.11</v>
      </c>
      <c r="E44" s="17">
        <f t="shared" si="20"/>
        <v>-2.1599999999999966</v>
      </c>
      <c r="F44" s="18">
        <f t="shared" si="20"/>
        <v>13.899999999999977</v>
      </c>
      <c r="G44" s="17">
        <f t="shared" si="20"/>
        <v>-0.4399999999999977</v>
      </c>
      <c r="H44" s="17">
        <f t="shared" si="20"/>
        <v>9.600000000000009</v>
      </c>
      <c r="I44" s="17">
        <f t="shared" si="20"/>
        <v>16.720000000000006</v>
      </c>
      <c r="J44" s="17">
        <f t="shared" si="20"/>
        <v>5.719999999999999</v>
      </c>
      <c r="K44" s="18">
        <f t="shared" si="20"/>
        <v>31.599999999999966</v>
      </c>
      <c r="L44" s="17">
        <f t="shared" si="20"/>
        <v>1.3799999999999955</v>
      </c>
      <c r="M44" s="17">
        <f t="shared" si="20"/>
        <v>9.829999999999998</v>
      </c>
      <c r="N44" s="17">
        <f t="shared" si="20"/>
        <v>7.990000000000002</v>
      </c>
      <c r="O44" s="17">
        <f>O45-O46</f>
        <v>-6.420000000000002</v>
      </c>
      <c r="P44" s="18">
        <f>P45-P46</f>
        <v>12.779999999999973</v>
      </c>
      <c r="Q44" s="17">
        <f>Q45-Q46</f>
        <v>-0.45999999999999375</v>
      </c>
    </row>
    <row r="45" spans="1:17" ht="12">
      <c r="A45" s="16" t="s">
        <v>22</v>
      </c>
      <c r="B45" s="17">
        <v>56.57</v>
      </c>
      <c r="C45" s="17">
        <v>61.55</v>
      </c>
      <c r="D45" s="17">
        <v>63.6</v>
      </c>
      <c r="E45" s="17">
        <v>66.01</v>
      </c>
      <c r="F45" s="18">
        <v>247.73</v>
      </c>
      <c r="G45" s="17">
        <v>61.18</v>
      </c>
      <c r="H45" s="17">
        <v>64.54</v>
      </c>
      <c r="I45" s="17">
        <v>72.23</v>
      </c>
      <c r="J45" s="17">
        <v>71.7</v>
      </c>
      <c r="K45" s="18">
        <v>269.65</v>
      </c>
      <c r="L45" s="17">
        <v>61.01</v>
      </c>
      <c r="M45" s="17">
        <v>63.25</v>
      </c>
      <c r="N45" s="17">
        <v>60.22</v>
      </c>
      <c r="O45" s="17">
        <v>62.53</v>
      </c>
      <c r="P45" s="18">
        <f t="shared" si="9"/>
        <v>247.01</v>
      </c>
      <c r="Q45" s="17">
        <f>+Q56+Q68+Q80</f>
        <v>47.59</v>
      </c>
    </row>
    <row r="46" spans="1:17" ht="12">
      <c r="A46" s="16" t="s">
        <v>23</v>
      </c>
      <c r="B46" s="17">
        <v>60.63</v>
      </c>
      <c r="C46" s="17">
        <v>52.54</v>
      </c>
      <c r="D46" s="17">
        <v>52.49</v>
      </c>
      <c r="E46" s="17">
        <v>68.17</v>
      </c>
      <c r="F46" s="18">
        <v>233.83</v>
      </c>
      <c r="G46" s="17">
        <v>61.62</v>
      </c>
      <c r="H46" s="17">
        <v>54.94</v>
      </c>
      <c r="I46" s="17">
        <v>55.51</v>
      </c>
      <c r="J46" s="17">
        <v>65.98</v>
      </c>
      <c r="K46" s="18">
        <v>238.05</v>
      </c>
      <c r="L46" s="17">
        <v>59.63</v>
      </c>
      <c r="M46" s="17">
        <v>53.42</v>
      </c>
      <c r="N46" s="17">
        <v>52.23</v>
      </c>
      <c r="O46" s="17">
        <v>68.95</v>
      </c>
      <c r="P46" s="18">
        <f t="shared" si="9"/>
        <v>234.23000000000002</v>
      </c>
      <c r="Q46" s="17">
        <f>+Q57+Q69+Q81</f>
        <v>48.05</v>
      </c>
    </row>
    <row r="47" spans="1:17" ht="12">
      <c r="A47" s="16" t="s">
        <v>29</v>
      </c>
      <c r="B47" s="17">
        <f aca="true" t="shared" si="21" ref="B47:N47">B48-B49</f>
        <v>-0.15000000000000036</v>
      </c>
      <c r="C47" s="17">
        <f t="shared" si="21"/>
        <v>-0.8000000000000007</v>
      </c>
      <c r="D47" s="17">
        <f t="shared" si="21"/>
        <v>2.380000000000001</v>
      </c>
      <c r="E47" s="17">
        <f t="shared" si="21"/>
        <v>2.8499999999999996</v>
      </c>
      <c r="F47" s="18">
        <f t="shared" si="21"/>
        <v>4.280000000000008</v>
      </c>
      <c r="G47" s="17">
        <f t="shared" si="21"/>
        <v>3.5599999999999987</v>
      </c>
      <c r="H47" s="17">
        <f t="shared" si="21"/>
        <v>1.0299999999999994</v>
      </c>
      <c r="I47" s="17">
        <f t="shared" si="21"/>
        <v>2.209999999999999</v>
      </c>
      <c r="J47" s="17">
        <f t="shared" si="21"/>
        <v>3.24</v>
      </c>
      <c r="K47" s="18">
        <f t="shared" si="21"/>
        <v>10.039999999999992</v>
      </c>
      <c r="L47" s="17">
        <f t="shared" si="21"/>
        <v>1.200000000000001</v>
      </c>
      <c r="M47" s="17">
        <f t="shared" si="21"/>
        <v>2.4400000000000013</v>
      </c>
      <c r="N47" s="17">
        <f t="shared" si="21"/>
        <v>2.7200000000000024</v>
      </c>
      <c r="O47" s="17">
        <f>O48-O49</f>
        <v>0.08000000000000185</v>
      </c>
      <c r="P47" s="18">
        <f>P48-P49</f>
        <v>6.439999999999998</v>
      </c>
      <c r="Q47" s="17">
        <f>Q48-Q49</f>
        <v>0.5299999999999994</v>
      </c>
    </row>
    <row r="48" spans="1:17" ht="12">
      <c r="A48" s="16" t="s">
        <v>22</v>
      </c>
      <c r="B48" s="17">
        <f>+B59+B71+B83+B86</f>
        <v>10.92</v>
      </c>
      <c r="C48" s="17">
        <f aca="true" t="shared" si="22" ref="C48:E49">+C59+C71+C83+C86</f>
        <v>12.18</v>
      </c>
      <c r="D48" s="17">
        <f t="shared" si="22"/>
        <v>15.100000000000001</v>
      </c>
      <c r="E48" s="17">
        <f t="shared" si="22"/>
        <v>13.399999999999999</v>
      </c>
      <c r="F48" s="18">
        <v>51.6</v>
      </c>
      <c r="G48" s="17">
        <f>+G59+G71+G83+G86</f>
        <v>13.59</v>
      </c>
      <c r="H48" s="17">
        <f aca="true" t="shared" si="23" ref="H48:J49">+H59+H71+H83+H86</f>
        <v>14.25</v>
      </c>
      <c r="I48" s="17">
        <f t="shared" si="23"/>
        <v>15.260000000000002</v>
      </c>
      <c r="J48" s="17">
        <f t="shared" si="23"/>
        <v>15.2</v>
      </c>
      <c r="K48" s="18">
        <v>58.3</v>
      </c>
      <c r="L48" s="17">
        <f>+L59+L71+L83+L86</f>
        <v>13.66</v>
      </c>
      <c r="M48" s="17">
        <f aca="true" t="shared" si="24" ref="M48:O49">+M59+M71+M83+M86</f>
        <v>14.71</v>
      </c>
      <c r="N48" s="17">
        <f t="shared" si="24"/>
        <v>15.730000000000002</v>
      </c>
      <c r="O48" s="17">
        <f t="shared" si="24"/>
        <v>13.850000000000001</v>
      </c>
      <c r="P48" s="18">
        <v>57.95</v>
      </c>
      <c r="Q48" s="17">
        <f>+Q59+Q71+Q83+Q86</f>
        <v>9.51</v>
      </c>
    </row>
    <row r="49" spans="1:17" ht="12">
      <c r="A49" s="16" t="s">
        <v>23</v>
      </c>
      <c r="B49" s="17">
        <f>+B60+B72+B84+B87</f>
        <v>11.07</v>
      </c>
      <c r="C49" s="17">
        <f t="shared" si="22"/>
        <v>12.98</v>
      </c>
      <c r="D49" s="17">
        <f t="shared" si="22"/>
        <v>12.72</v>
      </c>
      <c r="E49" s="17">
        <f t="shared" si="22"/>
        <v>10.549999999999999</v>
      </c>
      <c r="F49" s="18">
        <v>47.31999999999999</v>
      </c>
      <c r="G49" s="17">
        <f>+G60+G72+G84+G87</f>
        <v>10.030000000000001</v>
      </c>
      <c r="H49" s="17">
        <f t="shared" si="23"/>
        <v>13.22</v>
      </c>
      <c r="I49" s="17">
        <f t="shared" si="23"/>
        <v>13.050000000000002</v>
      </c>
      <c r="J49" s="17">
        <f t="shared" si="23"/>
        <v>11.959999999999999</v>
      </c>
      <c r="K49" s="18">
        <v>48.260000000000005</v>
      </c>
      <c r="L49" s="17">
        <f>+L60+L72+L84+L87</f>
        <v>12.459999999999999</v>
      </c>
      <c r="M49" s="17">
        <f t="shared" si="24"/>
        <v>12.27</v>
      </c>
      <c r="N49" s="17">
        <f t="shared" si="24"/>
        <v>13.01</v>
      </c>
      <c r="O49" s="17">
        <f t="shared" si="24"/>
        <v>13.77</v>
      </c>
      <c r="P49" s="18">
        <v>51.510000000000005</v>
      </c>
      <c r="Q49" s="17">
        <f>+Q60+Q72+Q84+Q87</f>
        <v>8.98</v>
      </c>
    </row>
    <row r="50" spans="1:17" ht="12">
      <c r="A50" s="16" t="s">
        <v>30</v>
      </c>
      <c r="B50" s="17">
        <f aca="true" t="shared" si="25" ref="B50:Q50">B51-B52</f>
        <v>-3.0000000000000004</v>
      </c>
      <c r="C50" s="17">
        <f t="shared" si="25"/>
        <v>-3.98</v>
      </c>
      <c r="D50" s="17">
        <f t="shared" si="25"/>
        <v>-4.41</v>
      </c>
      <c r="E50" s="17">
        <f t="shared" si="25"/>
        <v>-3.2</v>
      </c>
      <c r="F50" s="18">
        <f t="shared" si="25"/>
        <v>-14.590000000000002</v>
      </c>
      <c r="G50" s="17">
        <f t="shared" si="25"/>
        <v>-2.8699999999999997</v>
      </c>
      <c r="H50" s="17">
        <f t="shared" si="25"/>
        <v>-3.1100000000000003</v>
      </c>
      <c r="I50" s="17">
        <f t="shared" si="25"/>
        <v>-4.58</v>
      </c>
      <c r="J50" s="17">
        <f t="shared" si="25"/>
        <v>-4.499999999999999</v>
      </c>
      <c r="K50" s="18">
        <f t="shared" si="25"/>
        <v>-15.059999999999999</v>
      </c>
      <c r="L50" s="17">
        <f t="shared" si="25"/>
        <v>-3.9699999999999998</v>
      </c>
      <c r="M50" s="17">
        <f t="shared" si="25"/>
        <v>-4.67</v>
      </c>
      <c r="N50" s="17">
        <f t="shared" si="25"/>
        <v>-5.199999999999999</v>
      </c>
      <c r="O50" s="17">
        <f t="shared" si="25"/>
        <v>-5.470000000000001</v>
      </c>
      <c r="P50" s="18">
        <f t="shared" si="25"/>
        <v>-19.310000000000002</v>
      </c>
      <c r="Q50" s="17">
        <f t="shared" si="25"/>
        <v>-2.9000000000000004</v>
      </c>
    </row>
    <row r="51" spans="1:17" ht="12">
      <c r="A51" s="16" t="s">
        <v>22</v>
      </c>
      <c r="B51" s="17">
        <f>+B56+B59</f>
        <v>0.42</v>
      </c>
      <c r="C51" s="17">
        <f>+C56+C59</f>
        <v>0.85</v>
      </c>
      <c r="D51" s="17">
        <f aca="true" t="shared" si="26" ref="D51:Q51">+D56+D59</f>
        <v>1.13</v>
      </c>
      <c r="E51" s="17">
        <f t="shared" si="26"/>
        <v>0.95</v>
      </c>
      <c r="F51" s="18">
        <f t="shared" si="26"/>
        <v>3.35</v>
      </c>
      <c r="G51" s="17">
        <f t="shared" si="26"/>
        <v>0.64</v>
      </c>
      <c r="H51" s="17">
        <f t="shared" si="26"/>
        <v>1.2</v>
      </c>
      <c r="I51" s="17">
        <f t="shared" si="26"/>
        <v>1.23</v>
      </c>
      <c r="J51" s="17">
        <f t="shared" si="26"/>
        <v>1.4100000000000001</v>
      </c>
      <c r="K51" s="18">
        <f t="shared" si="26"/>
        <v>4.48</v>
      </c>
      <c r="L51" s="17">
        <f t="shared" si="26"/>
        <v>1.28</v>
      </c>
      <c r="M51" s="17">
        <f t="shared" si="26"/>
        <v>1.3199999999999998</v>
      </c>
      <c r="N51" s="17">
        <f t="shared" si="26"/>
        <v>2.23</v>
      </c>
      <c r="O51" s="17">
        <f t="shared" si="26"/>
        <v>1.7999999999999998</v>
      </c>
      <c r="P51" s="18">
        <f t="shared" si="26"/>
        <v>6.629999999999999</v>
      </c>
      <c r="Q51" s="17">
        <f t="shared" si="26"/>
        <v>1.8</v>
      </c>
    </row>
    <row r="52" spans="1:17" ht="12">
      <c r="A52" s="16" t="s">
        <v>23</v>
      </c>
      <c r="B52" s="17">
        <f>+B54+B57+B60</f>
        <v>3.4200000000000004</v>
      </c>
      <c r="C52" s="17">
        <f>+C54+C57+C60</f>
        <v>4.83</v>
      </c>
      <c r="D52" s="17">
        <f>+D54+D57+D60</f>
        <v>5.54</v>
      </c>
      <c r="E52" s="17">
        <f>+E54+E57+E60</f>
        <v>4.15</v>
      </c>
      <c r="F52" s="18">
        <v>17.94</v>
      </c>
      <c r="G52" s="17">
        <f>+G54+G57+G60</f>
        <v>3.51</v>
      </c>
      <c r="H52" s="17">
        <f>+H54+H57+H60</f>
        <v>4.3100000000000005</v>
      </c>
      <c r="I52" s="17">
        <f>+I54+I57+I60</f>
        <v>5.81</v>
      </c>
      <c r="J52" s="17">
        <f>+J54+J57+J60</f>
        <v>5.909999999999999</v>
      </c>
      <c r="K52" s="18">
        <v>19.54</v>
      </c>
      <c r="L52" s="17">
        <f>+L54+L57+L60</f>
        <v>5.25</v>
      </c>
      <c r="M52" s="17">
        <f>+M54+M57+M60</f>
        <v>5.99</v>
      </c>
      <c r="N52" s="17">
        <f>+N54+N57+N60</f>
        <v>7.43</v>
      </c>
      <c r="O52" s="17">
        <f>+O54+O57+O60</f>
        <v>7.2700000000000005</v>
      </c>
      <c r="P52" s="18">
        <f t="shared" si="9"/>
        <v>25.94</v>
      </c>
      <c r="Q52" s="17">
        <f>+Q54+Q57+Q60</f>
        <v>4.7</v>
      </c>
    </row>
    <row r="53" spans="1:17" ht="12">
      <c r="A53" s="16" t="s">
        <v>31</v>
      </c>
      <c r="B53" s="17">
        <f>-B54</f>
        <v>0</v>
      </c>
      <c r="C53" s="17">
        <f aca="true" t="shared" si="27" ref="C53:Q53">-C54</f>
        <v>0</v>
      </c>
      <c r="D53" s="17">
        <f t="shared" si="27"/>
        <v>0</v>
      </c>
      <c r="E53" s="17">
        <f t="shared" si="27"/>
        <v>0</v>
      </c>
      <c r="F53" s="18">
        <f t="shared" si="27"/>
        <v>0</v>
      </c>
      <c r="G53" s="17">
        <f t="shared" si="27"/>
        <v>0</v>
      </c>
      <c r="H53" s="17">
        <f t="shared" si="27"/>
        <v>0</v>
      </c>
      <c r="I53" s="17">
        <f t="shared" si="27"/>
        <v>0</v>
      </c>
      <c r="J53" s="17">
        <f t="shared" si="27"/>
        <v>0</v>
      </c>
      <c r="K53" s="18">
        <f t="shared" si="27"/>
        <v>0</v>
      </c>
      <c r="L53" s="17">
        <f t="shared" si="27"/>
        <v>0</v>
      </c>
      <c r="M53" s="17">
        <f t="shared" si="27"/>
        <v>0</v>
      </c>
      <c r="N53" s="17">
        <f t="shared" si="27"/>
        <v>-0.01</v>
      </c>
      <c r="O53" s="17">
        <f t="shared" si="27"/>
        <v>0</v>
      </c>
      <c r="P53" s="18">
        <f t="shared" si="27"/>
        <v>-0.01</v>
      </c>
      <c r="Q53" s="17">
        <f t="shared" si="27"/>
        <v>0</v>
      </c>
    </row>
    <row r="54" spans="1:17" ht="12">
      <c r="A54" s="16" t="s">
        <v>33</v>
      </c>
      <c r="B54" s="17">
        <v>0</v>
      </c>
      <c r="C54" s="17">
        <v>0</v>
      </c>
      <c r="D54" s="17">
        <v>0</v>
      </c>
      <c r="E54" s="17">
        <v>0</v>
      </c>
      <c r="F54" s="18">
        <v>0</v>
      </c>
      <c r="G54" s="17">
        <v>0</v>
      </c>
      <c r="H54" s="17">
        <v>0</v>
      </c>
      <c r="I54" s="17">
        <v>0</v>
      </c>
      <c r="J54" s="17">
        <v>0</v>
      </c>
      <c r="K54" s="18">
        <v>0</v>
      </c>
      <c r="L54" s="17">
        <v>0</v>
      </c>
      <c r="M54" s="17">
        <v>0</v>
      </c>
      <c r="N54" s="17">
        <v>0.01</v>
      </c>
      <c r="O54" s="17">
        <v>0</v>
      </c>
      <c r="P54" s="18">
        <f t="shared" si="9"/>
        <v>0.01</v>
      </c>
      <c r="Q54" s="17">
        <v>0</v>
      </c>
    </row>
    <row r="55" spans="1:17" ht="12">
      <c r="A55" s="16" t="s">
        <v>34</v>
      </c>
      <c r="B55" s="17">
        <f aca="true" t="shared" si="28" ref="B55:N55">B56-B57</f>
        <v>-2.8400000000000003</v>
      </c>
      <c r="C55" s="17">
        <f t="shared" si="28"/>
        <v>-3.62</v>
      </c>
      <c r="D55" s="17">
        <f t="shared" si="28"/>
        <v>-4.26</v>
      </c>
      <c r="E55" s="17">
        <f t="shared" si="28"/>
        <v>-3.04</v>
      </c>
      <c r="F55" s="18">
        <f t="shared" si="28"/>
        <v>-13.759999999999998</v>
      </c>
      <c r="G55" s="17">
        <f t="shared" si="28"/>
        <v>-2.73</v>
      </c>
      <c r="H55" s="17">
        <f t="shared" si="28"/>
        <v>-3.0600000000000005</v>
      </c>
      <c r="I55" s="17">
        <f t="shared" si="28"/>
        <v>-4.39</v>
      </c>
      <c r="J55" s="17">
        <f t="shared" si="28"/>
        <v>-4.26</v>
      </c>
      <c r="K55" s="18">
        <f t="shared" si="28"/>
        <v>-14.44</v>
      </c>
      <c r="L55" s="17">
        <f t="shared" si="28"/>
        <v>-3.8600000000000003</v>
      </c>
      <c r="M55" s="17">
        <f t="shared" si="28"/>
        <v>-4.34</v>
      </c>
      <c r="N55" s="17">
        <f t="shared" si="28"/>
        <v>-4.71</v>
      </c>
      <c r="O55" s="17">
        <f>O56-O57</f>
        <v>-4.7700000000000005</v>
      </c>
      <c r="P55" s="18">
        <f>P56-P57</f>
        <v>-17.680000000000003</v>
      </c>
      <c r="Q55" s="17">
        <f>Q56-Q57</f>
        <v>-2.7800000000000002</v>
      </c>
    </row>
    <row r="56" spans="1:17" ht="12">
      <c r="A56" s="16" t="s">
        <v>32</v>
      </c>
      <c r="B56" s="17">
        <v>0.36</v>
      </c>
      <c r="C56" s="17">
        <v>0.63</v>
      </c>
      <c r="D56" s="17">
        <v>0.88</v>
      </c>
      <c r="E56" s="17">
        <v>0.84</v>
      </c>
      <c r="F56" s="18">
        <v>2.71</v>
      </c>
      <c r="G56" s="17">
        <v>0.38</v>
      </c>
      <c r="H56" s="17">
        <v>1.01</v>
      </c>
      <c r="I56" s="17">
        <v>0.96</v>
      </c>
      <c r="J56" s="17">
        <v>1.05</v>
      </c>
      <c r="K56" s="18">
        <v>3.4</v>
      </c>
      <c r="L56" s="17">
        <v>0.96</v>
      </c>
      <c r="M56" s="17">
        <v>0.94</v>
      </c>
      <c r="N56" s="17">
        <v>1.82</v>
      </c>
      <c r="O56" s="17">
        <v>1.39</v>
      </c>
      <c r="P56" s="18">
        <f t="shared" si="9"/>
        <v>5.109999999999999</v>
      </c>
      <c r="Q56" s="17">
        <v>1.34</v>
      </c>
    </row>
    <row r="57" spans="1:17" ht="12">
      <c r="A57" s="16" t="s">
        <v>33</v>
      </c>
      <c r="B57" s="17">
        <v>3.2</v>
      </c>
      <c r="C57" s="17">
        <v>4.25</v>
      </c>
      <c r="D57" s="17">
        <v>5.14</v>
      </c>
      <c r="E57" s="17">
        <v>3.88</v>
      </c>
      <c r="F57" s="18">
        <v>16.47</v>
      </c>
      <c r="G57" s="17">
        <v>3.11</v>
      </c>
      <c r="H57" s="17">
        <v>4.07</v>
      </c>
      <c r="I57" s="17">
        <v>5.35</v>
      </c>
      <c r="J57" s="17">
        <v>5.31</v>
      </c>
      <c r="K57" s="18">
        <v>17.84</v>
      </c>
      <c r="L57" s="17">
        <v>4.82</v>
      </c>
      <c r="M57" s="17">
        <v>5.28</v>
      </c>
      <c r="N57" s="17">
        <v>6.53</v>
      </c>
      <c r="O57" s="17">
        <v>6.16</v>
      </c>
      <c r="P57" s="18">
        <f t="shared" si="9"/>
        <v>22.790000000000003</v>
      </c>
      <c r="Q57" s="17">
        <v>4.12</v>
      </c>
    </row>
    <row r="58" spans="1:17" ht="12">
      <c r="A58" s="16" t="s">
        <v>35</v>
      </c>
      <c r="B58" s="17">
        <f aca="true" t="shared" si="29" ref="B58:N58">B59-B60</f>
        <v>-0.16</v>
      </c>
      <c r="C58" s="17">
        <f t="shared" si="29"/>
        <v>-0.36</v>
      </c>
      <c r="D58" s="17">
        <f t="shared" si="29"/>
        <v>-0.15000000000000002</v>
      </c>
      <c r="E58" s="17">
        <f t="shared" si="29"/>
        <v>-0.16000000000000003</v>
      </c>
      <c r="F58" s="18">
        <f t="shared" si="29"/>
        <v>-0.83</v>
      </c>
      <c r="G58" s="17">
        <f t="shared" si="29"/>
        <v>-0.14</v>
      </c>
      <c r="H58" s="17">
        <f t="shared" si="29"/>
        <v>-0.04999999999999999</v>
      </c>
      <c r="I58" s="17">
        <f t="shared" si="29"/>
        <v>-0.19</v>
      </c>
      <c r="J58" s="17">
        <f t="shared" si="29"/>
        <v>-0.24</v>
      </c>
      <c r="K58" s="18">
        <f t="shared" si="29"/>
        <v>-0.6199999999999999</v>
      </c>
      <c r="L58" s="17">
        <f t="shared" si="29"/>
        <v>-0.10999999999999999</v>
      </c>
      <c r="M58" s="17">
        <f t="shared" si="29"/>
        <v>-0.32999999999999996</v>
      </c>
      <c r="N58" s="17">
        <f t="shared" si="29"/>
        <v>-0.48000000000000004</v>
      </c>
      <c r="O58" s="17">
        <f>O59-O60</f>
        <v>-0.7000000000000002</v>
      </c>
      <c r="P58" s="18">
        <f>P59-P60</f>
        <v>-1.6199999999999999</v>
      </c>
      <c r="Q58" s="17">
        <f>Q59-Q60</f>
        <v>-0.11999999999999994</v>
      </c>
    </row>
    <row r="59" spans="1:17" ht="12">
      <c r="A59" s="16" t="s">
        <v>32</v>
      </c>
      <c r="B59" s="17">
        <v>0.06</v>
      </c>
      <c r="C59" s="17">
        <v>0.22</v>
      </c>
      <c r="D59" s="17">
        <v>0.25</v>
      </c>
      <c r="E59" s="17">
        <v>0.11</v>
      </c>
      <c r="F59" s="18">
        <v>0.64</v>
      </c>
      <c r="G59" s="17">
        <v>0.26</v>
      </c>
      <c r="H59" s="17">
        <v>0.19</v>
      </c>
      <c r="I59" s="17">
        <v>0.27</v>
      </c>
      <c r="J59" s="17">
        <v>0.36</v>
      </c>
      <c r="K59" s="18">
        <v>1.08</v>
      </c>
      <c r="L59" s="17">
        <v>0.32</v>
      </c>
      <c r="M59" s="17">
        <v>0.38</v>
      </c>
      <c r="N59" s="17">
        <v>0.41</v>
      </c>
      <c r="O59" s="17">
        <v>0.41</v>
      </c>
      <c r="P59" s="18">
        <f t="shared" si="9"/>
        <v>1.5199999999999998</v>
      </c>
      <c r="Q59" s="17">
        <v>0.46</v>
      </c>
    </row>
    <row r="60" spans="1:17" ht="12">
      <c r="A60" s="16" t="s">
        <v>33</v>
      </c>
      <c r="B60" s="17">
        <v>0.22</v>
      </c>
      <c r="C60" s="17">
        <v>0.58</v>
      </c>
      <c r="D60" s="17">
        <v>0.4</v>
      </c>
      <c r="E60" s="17">
        <v>0.27</v>
      </c>
      <c r="F60" s="18">
        <v>1.47</v>
      </c>
      <c r="G60" s="17">
        <v>0.4</v>
      </c>
      <c r="H60" s="17">
        <v>0.24</v>
      </c>
      <c r="I60" s="17">
        <v>0.46</v>
      </c>
      <c r="J60" s="17">
        <v>0.6</v>
      </c>
      <c r="K60" s="18">
        <v>1.7</v>
      </c>
      <c r="L60" s="17">
        <v>0.43</v>
      </c>
      <c r="M60" s="17">
        <v>0.71</v>
      </c>
      <c r="N60" s="17">
        <v>0.89</v>
      </c>
      <c r="O60" s="17">
        <v>1.11</v>
      </c>
      <c r="P60" s="18">
        <f t="shared" si="9"/>
        <v>3.1399999999999997</v>
      </c>
      <c r="Q60" s="17">
        <v>0.58</v>
      </c>
    </row>
    <row r="61" spans="1:17" ht="12">
      <c r="A61" s="16" t="s">
        <v>36</v>
      </c>
      <c r="B61" s="17">
        <f aca="true" t="shared" si="30" ref="B61:N61">B62-B63</f>
        <v>0.21000000000000085</v>
      </c>
      <c r="C61" s="17">
        <f t="shared" si="30"/>
        <v>-4.100000000000001</v>
      </c>
      <c r="D61" s="17">
        <f t="shared" si="30"/>
        <v>-2.129999999999999</v>
      </c>
      <c r="E61" s="17">
        <f t="shared" si="30"/>
        <v>0.11999999999999744</v>
      </c>
      <c r="F61" s="18">
        <f t="shared" si="30"/>
        <v>-5.8999999999999915</v>
      </c>
      <c r="G61" s="17">
        <f t="shared" si="30"/>
        <v>1.7299999999999969</v>
      </c>
      <c r="H61" s="17">
        <f t="shared" si="30"/>
        <v>-1.490000000000002</v>
      </c>
      <c r="I61" s="17">
        <f t="shared" si="30"/>
        <v>1.4199999999999946</v>
      </c>
      <c r="J61" s="17">
        <f t="shared" si="30"/>
        <v>4.590000000000003</v>
      </c>
      <c r="K61" s="18">
        <f t="shared" si="30"/>
        <v>6.25</v>
      </c>
      <c r="L61" s="17">
        <f t="shared" si="30"/>
        <v>2.830000000000002</v>
      </c>
      <c r="M61" s="17">
        <f t="shared" si="30"/>
        <v>-3.240000000000002</v>
      </c>
      <c r="N61" s="17">
        <f t="shared" si="30"/>
        <v>-3.3599999999999994</v>
      </c>
      <c r="O61" s="17">
        <f>O62-O63</f>
        <v>-1.3399999999999963</v>
      </c>
      <c r="P61" s="18">
        <f>P62-P63</f>
        <v>-5.109999999999985</v>
      </c>
      <c r="Q61" s="17">
        <f>Q62-Q63</f>
        <v>-1.5899999999999999</v>
      </c>
    </row>
    <row r="62" spans="1:17" ht="12">
      <c r="A62" s="16" t="s">
        <v>22</v>
      </c>
      <c r="B62" s="17">
        <f>+B65+B68+B71</f>
        <v>20.01</v>
      </c>
      <c r="C62" s="17">
        <f aca="true" t="shared" si="31" ref="C62:E63">+C65+C68+C71</f>
        <v>27.11</v>
      </c>
      <c r="D62" s="17">
        <f t="shared" si="31"/>
        <v>31.34</v>
      </c>
      <c r="E62" s="17">
        <f t="shared" si="31"/>
        <v>28.16</v>
      </c>
      <c r="F62" s="18">
        <v>106.62</v>
      </c>
      <c r="G62" s="17">
        <f>+G65+G68+G71</f>
        <v>26.72</v>
      </c>
      <c r="H62" s="17">
        <f aca="true" t="shared" si="32" ref="H62:J63">+H65+H68+H71</f>
        <v>33.3</v>
      </c>
      <c r="I62" s="17">
        <f t="shared" si="32"/>
        <v>35.15</v>
      </c>
      <c r="J62" s="17">
        <f t="shared" si="32"/>
        <v>30.660000000000004</v>
      </c>
      <c r="K62" s="18">
        <v>125.83</v>
      </c>
      <c r="L62" s="17">
        <f>+L65+L68+L71</f>
        <v>26.35</v>
      </c>
      <c r="M62" s="17">
        <f aca="true" t="shared" si="33" ref="M62:O63">+M65+M68+M71</f>
        <v>35.93</v>
      </c>
      <c r="N62" s="17">
        <f t="shared" si="33"/>
        <v>33.59</v>
      </c>
      <c r="O62" s="17">
        <f t="shared" si="33"/>
        <v>26.240000000000002</v>
      </c>
      <c r="P62" s="18">
        <f t="shared" si="9"/>
        <v>122.11000000000001</v>
      </c>
      <c r="Q62" s="17">
        <f>+Q65+Q68+Q71</f>
        <v>16.07</v>
      </c>
    </row>
    <row r="63" spans="1:17" ht="12">
      <c r="A63" s="16" t="s">
        <v>23</v>
      </c>
      <c r="B63" s="17">
        <f>+B66+B69+B72</f>
        <v>19.8</v>
      </c>
      <c r="C63" s="17">
        <f t="shared" si="31"/>
        <v>31.21</v>
      </c>
      <c r="D63" s="17">
        <f t="shared" si="31"/>
        <v>33.47</v>
      </c>
      <c r="E63" s="17">
        <f t="shared" si="31"/>
        <v>28.040000000000003</v>
      </c>
      <c r="F63" s="18">
        <v>112.52</v>
      </c>
      <c r="G63" s="17">
        <f>+G66+G69+G72</f>
        <v>24.990000000000002</v>
      </c>
      <c r="H63" s="17">
        <f t="shared" si="32"/>
        <v>34.79</v>
      </c>
      <c r="I63" s="17">
        <f t="shared" si="32"/>
        <v>33.730000000000004</v>
      </c>
      <c r="J63" s="17">
        <f t="shared" si="32"/>
        <v>26.07</v>
      </c>
      <c r="K63" s="18">
        <v>119.58</v>
      </c>
      <c r="L63" s="17">
        <f>+L66+L69+L72</f>
        <v>23.52</v>
      </c>
      <c r="M63" s="17">
        <f t="shared" si="33"/>
        <v>39.17</v>
      </c>
      <c r="N63" s="17">
        <f t="shared" si="33"/>
        <v>36.95</v>
      </c>
      <c r="O63" s="17">
        <f t="shared" si="33"/>
        <v>27.58</v>
      </c>
      <c r="P63" s="18">
        <f t="shared" si="9"/>
        <v>127.22</v>
      </c>
      <c r="Q63" s="17">
        <f>+Q66+Q69+Q72</f>
        <v>17.66</v>
      </c>
    </row>
    <row r="64" spans="1:17" ht="12">
      <c r="A64" s="16" t="s">
        <v>31</v>
      </c>
      <c r="B64" s="17">
        <f aca="true" t="shared" si="34" ref="B64:N64">B65-B66</f>
        <v>-0.13000000000000078</v>
      </c>
      <c r="C64" s="17">
        <f t="shared" si="34"/>
        <v>-3.0700000000000003</v>
      </c>
      <c r="D64" s="17">
        <f t="shared" si="34"/>
        <v>-4.289999999999999</v>
      </c>
      <c r="E64" s="17">
        <f t="shared" si="34"/>
        <v>-2.9400000000000013</v>
      </c>
      <c r="F64" s="18">
        <f t="shared" si="34"/>
        <v>-10.429999999999993</v>
      </c>
      <c r="G64" s="17">
        <f t="shared" si="34"/>
        <v>-3.330000000000002</v>
      </c>
      <c r="H64" s="17">
        <f t="shared" si="34"/>
        <v>-4.460000000000001</v>
      </c>
      <c r="I64" s="17">
        <f t="shared" si="34"/>
        <v>-3.25</v>
      </c>
      <c r="J64" s="17">
        <f t="shared" si="34"/>
        <v>-0.04999999999999716</v>
      </c>
      <c r="K64" s="18">
        <f t="shared" si="34"/>
        <v>-11.090000000000003</v>
      </c>
      <c r="L64" s="17">
        <f t="shared" si="34"/>
        <v>-1.7400000000000002</v>
      </c>
      <c r="M64" s="17">
        <f t="shared" si="34"/>
        <v>-6.400000000000002</v>
      </c>
      <c r="N64" s="17">
        <f t="shared" si="34"/>
        <v>-8.829999999999998</v>
      </c>
      <c r="O64" s="17">
        <f>O65-O66</f>
        <v>-1.7599999999999998</v>
      </c>
      <c r="P64" s="18">
        <f>P65-P66</f>
        <v>-18.72999999999999</v>
      </c>
      <c r="Q64" s="17">
        <f>Q65-Q66</f>
        <v>0.05999999999999872</v>
      </c>
    </row>
    <row r="65" spans="1:17" ht="12">
      <c r="A65" s="16" t="s">
        <v>32</v>
      </c>
      <c r="B65" s="17">
        <v>11.53</v>
      </c>
      <c r="C65" s="17">
        <v>17.75</v>
      </c>
      <c r="D65" s="17">
        <v>18.98</v>
      </c>
      <c r="E65" s="17">
        <v>17</v>
      </c>
      <c r="F65" s="18">
        <v>65.26</v>
      </c>
      <c r="G65" s="17">
        <v>15.02</v>
      </c>
      <c r="H65" s="17">
        <v>21.32</v>
      </c>
      <c r="I65" s="17">
        <v>21</v>
      </c>
      <c r="J65" s="17">
        <v>17.44</v>
      </c>
      <c r="K65" s="18">
        <v>74.78</v>
      </c>
      <c r="L65" s="17">
        <v>13.28</v>
      </c>
      <c r="M65" s="17">
        <v>23.58</v>
      </c>
      <c r="N65" s="17">
        <v>19.53</v>
      </c>
      <c r="O65" s="17">
        <v>15.12</v>
      </c>
      <c r="P65" s="18">
        <f t="shared" si="9"/>
        <v>71.51</v>
      </c>
      <c r="Q65" s="17">
        <v>11.37</v>
      </c>
    </row>
    <row r="66" spans="1:17" ht="12">
      <c r="A66" s="16" t="s">
        <v>33</v>
      </c>
      <c r="B66" s="17">
        <v>11.66</v>
      </c>
      <c r="C66" s="17">
        <v>20.82</v>
      </c>
      <c r="D66" s="17">
        <v>23.27</v>
      </c>
      <c r="E66" s="17">
        <v>19.94</v>
      </c>
      <c r="F66" s="18">
        <v>75.69</v>
      </c>
      <c r="G66" s="17">
        <v>18.35</v>
      </c>
      <c r="H66" s="17">
        <v>25.78</v>
      </c>
      <c r="I66" s="17">
        <v>24.25</v>
      </c>
      <c r="J66" s="17">
        <v>17.49</v>
      </c>
      <c r="K66" s="18">
        <v>85.87</v>
      </c>
      <c r="L66" s="17">
        <v>15.02</v>
      </c>
      <c r="M66" s="17">
        <v>29.98</v>
      </c>
      <c r="N66" s="17">
        <v>28.36</v>
      </c>
      <c r="O66" s="17">
        <v>16.88</v>
      </c>
      <c r="P66" s="18">
        <f t="shared" si="9"/>
        <v>90.24</v>
      </c>
      <c r="Q66" s="17">
        <v>11.31</v>
      </c>
    </row>
    <row r="67" spans="1:17" ht="12">
      <c r="A67" s="16" t="s">
        <v>34</v>
      </c>
      <c r="B67" s="17">
        <f aca="true" t="shared" si="35" ref="B67:N67">B68-B69</f>
        <v>2.35</v>
      </c>
      <c r="C67" s="17">
        <f t="shared" si="35"/>
        <v>2.8299999999999996</v>
      </c>
      <c r="D67" s="17">
        <f t="shared" si="35"/>
        <v>3.25</v>
      </c>
      <c r="E67" s="17">
        <f t="shared" si="35"/>
        <v>2.9700000000000006</v>
      </c>
      <c r="F67" s="18">
        <f t="shared" si="35"/>
        <v>11.400000000000002</v>
      </c>
      <c r="G67" s="17">
        <f t="shared" si="35"/>
        <v>3.8599999999999994</v>
      </c>
      <c r="H67" s="17">
        <f t="shared" si="35"/>
        <v>4.1899999999999995</v>
      </c>
      <c r="I67" s="17">
        <f t="shared" si="35"/>
        <v>5.2</v>
      </c>
      <c r="J67" s="17">
        <f t="shared" si="35"/>
        <v>4.55</v>
      </c>
      <c r="K67" s="18">
        <f t="shared" si="35"/>
        <v>17.8</v>
      </c>
      <c r="L67" s="17">
        <f t="shared" si="35"/>
        <v>4.34</v>
      </c>
      <c r="M67" s="17">
        <f t="shared" si="35"/>
        <v>2.93</v>
      </c>
      <c r="N67" s="17">
        <f t="shared" si="35"/>
        <v>3.54</v>
      </c>
      <c r="O67" s="17">
        <f>O68-O69</f>
        <v>1.69</v>
      </c>
      <c r="P67" s="18">
        <f>P68-P69</f>
        <v>12.5</v>
      </c>
      <c r="Q67" s="17">
        <f>Q68-Q69</f>
        <v>-0.15999999999999992</v>
      </c>
    </row>
    <row r="68" spans="1:17" ht="12">
      <c r="A68" s="16" t="s">
        <v>32</v>
      </c>
      <c r="B68" s="17">
        <v>4.04</v>
      </c>
      <c r="C68" s="17">
        <v>5.06</v>
      </c>
      <c r="D68" s="17">
        <v>5.04</v>
      </c>
      <c r="E68" s="17">
        <v>5.23</v>
      </c>
      <c r="F68" s="18">
        <v>19.37</v>
      </c>
      <c r="G68" s="17">
        <v>5.35</v>
      </c>
      <c r="H68" s="17">
        <v>5.8</v>
      </c>
      <c r="I68" s="17">
        <v>6.7</v>
      </c>
      <c r="J68" s="17">
        <v>6.51</v>
      </c>
      <c r="K68" s="18">
        <v>24.36</v>
      </c>
      <c r="L68" s="17">
        <v>5.7</v>
      </c>
      <c r="M68" s="17">
        <v>4.37</v>
      </c>
      <c r="N68" s="17">
        <v>4.68</v>
      </c>
      <c r="O68" s="17">
        <v>4.22</v>
      </c>
      <c r="P68" s="18">
        <f aca="true" t="shared" si="36" ref="P68:P129">SUM(L68:O68)</f>
        <v>18.97</v>
      </c>
      <c r="Q68" s="17">
        <v>1.22</v>
      </c>
    </row>
    <row r="69" spans="1:17" ht="12">
      <c r="A69" s="16" t="s">
        <v>33</v>
      </c>
      <c r="B69" s="17">
        <v>1.69</v>
      </c>
      <c r="C69" s="17">
        <v>2.23</v>
      </c>
      <c r="D69" s="17">
        <v>1.79</v>
      </c>
      <c r="E69" s="17">
        <v>2.26</v>
      </c>
      <c r="F69" s="18">
        <v>7.97</v>
      </c>
      <c r="G69" s="17">
        <v>1.49</v>
      </c>
      <c r="H69" s="17">
        <v>1.61</v>
      </c>
      <c r="I69" s="17">
        <v>1.5</v>
      </c>
      <c r="J69" s="17">
        <v>1.96</v>
      </c>
      <c r="K69" s="18">
        <v>6.56</v>
      </c>
      <c r="L69" s="17">
        <v>1.36</v>
      </c>
      <c r="M69" s="17">
        <v>1.44</v>
      </c>
      <c r="N69" s="17">
        <v>1.14</v>
      </c>
      <c r="O69" s="17">
        <v>2.53</v>
      </c>
      <c r="P69" s="18">
        <f t="shared" si="36"/>
        <v>6.469999999999999</v>
      </c>
      <c r="Q69" s="17">
        <v>1.38</v>
      </c>
    </row>
    <row r="70" spans="1:17" ht="12">
      <c r="A70" s="16" t="s">
        <v>35</v>
      </c>
      <c r="B70" s="17">
        <f aca="true" t="shared" si="37" ref="B70:N70">B71-B72</f>
        <v>-2.01</v>
      </c>
      <c r="C70" s="17">
        <f t="shared" si="37"/>
        <v>-3.8600000000000003</v>
      </c>
      <c r="D70" s="17">
        <f t="shared" si="37"/>
        <v>-1.0899999999999999</v>
      </c>
      <c r="E70" s="17">
        <f t="shared" si="37"/>
        <v>0.08999999999999986</v>
      </c>
      <c r="F70" s="18">
        <f t="shared" si="37"/>
        <v>-6.870000000000001</v>
      </c>
      <c r="G70" s="17">
        <f t="shared" si="37"/>
        <v>1.1999999999999993</v>
      </c>
      <c r="H70" s="17">
        <f t="shared" si="37"/>
        <v>-1.2200000000000006</v>
      </c>
      <c r="I70" s="17">
        <f t="shared" si="37"/>
        <v>-0.5300000000000002</v>
      </c>
      <c r="J70" s="17">
        <f t="shared" si="37"/>
        <v>0.08999999999999986</v>
      </c>
      <c r="K70" s="18">
        <f t="shared" si="37"/>
        <v>-0.4599999999999973</v>
      </c>
      <c r="L70" s="17">
        <f t="shared" si="37"/>
        <v>0.23000000000000043</v>
      </c>
      <c r="M70" s="17">
        <f t="shared" si="37"/>
        <v>0.23000000000000043</v>
      </c>
      <c r="N70" s="17">
        <f t="shared" si="37"/>
        <v>1.9300000000000006</v>
      </c>
      <c r="O70" s="17">
        <f>O71-O72</f>
        <v>-1.2699999999999996</v>
      </c>
      <c r="P70" s="18">
        <f>P71-P72</f>
        <v>1.1200000000000045</v>
      </c>
      <c r="Q70" s="17">
        <f>Q71-Q72</f>
        <v>-1.4899999999999998</v>
      </c>
    </row>
    <row r="71" spans="1:17" ht="12">
      <c r="A71" s="16" t="s">
        <v>32</v>
      </c>
      <c r="B71" s="17">
        <v>4.44</v>
      </c>
      <c r="C71" s="17">
        <v>4.3</v>
      </c>
      <c r="D71" s="17">
        <v>7.32</v>
      </c>
      <c r="E71" s="17">
        <v>5.93</v>
      </c>
      <c r="F71" s="18">
        <v>21.99</v>
      </c>
      <c r="G71" s="17">
        <v>6.35</v>
      </c>
      <c r="H71" s="17">
        <v>6.18</v>
      </c>
      <c r="I71" s="17">
        <v>7.45</v>
      </c>
      <c r="J71" s="17">
        <v>6.71</v>
      </c>
      <c r="K71" s="18">
        <v>26.69</v>
      </c>
      <c r="L71" s="17">
        <v>7.37</v>
      </c>
      <c r="M71" s="17">
        <v>7.98</v>
      </c>
      <c r="N71" s="17">
        <v>9.38</v>
      </c>
      <c r="O71" s="17">
        <v>6.9</v>
      </c>
      <c r="P71" s="18">
        <f t="shared" si="36"/>
        <v>31.630000000000003</v>
      </c>
      <c r="Q71" s="17">
        <v>3.48</v>
      </c>
    </row>
    <row r="72" spans="1:17" ht="12">
      <c r="A72" s="16" t="s">
        <v>33</v>
      </c>
      <c r="B72" s="17">
        <v>6.45</v>
      </c>
      <c r="C72" s="17">
        <v>8.16</v>
      </c>
      <c r="D72" s="17">
        <v>8.41</v>
      </c>
      <c r="E72" s="17">
        <v>5.84</v>
      </c>
      <c r="F72" s="18">
        <v>28.86</v>
      </c>
      <c r="G72" s="17">
        <v>5.15</v>
      </c>
      <c r="H72" s="17">
        <v>7.4</v>
      </c>
      <c r="I72" s="17">
        <v>7.98</v>
      </c>
      <c r="J72" s="17">
        <v>6.62</v>
      </c>
      <c r="K72" s="18">
        <v>27.15</v>
      </c>
      <c r="L72" s="17">
        <v>7.14</v>
      </c>
      <c r="M72" s="17">
        <v>7.75</v>
      </c>
      <c r="N72" s="17">
        <v>7.45</v>
      </c>
      <c r="O72" s="17">
        <v>8.17</v>
      </c>
      <c r="P72" s="18">
        <f t="shared" si="36"/>
        <v>30.509999999999998</v>
      </c>
      <c r="Q72" s="17">
        <v>4.97</v>
      </c>
    </row>
    <row r="73" spans="1:17" ht="12">
      <c r="A73" s="16" t="s">
        <v>37</v>
      </c>
      <c r="B73" s="17">
        <f aca="true" t="shared" si="38" ref="B73:N73">B74-B75</f>
        <v>-3.0900000000000034</v>
      </c>
      <c r="C73" s="17">
        <f t="shared" si="38"/>
        <v>11.29</v>
      </c>
      <c r="D73" s="17">
        <f t="shared" si="38"/>
        <v>13.880000000000003</v>
      </c>
      <c r="E73" s="17">
        <f t="shared" si="38"/>
        <v>-0.9300000000000068</v>
      </c>
      <c r="F73" s="18">
        <f t="shared" si="38"/>
        <v>21.150000000000006</v>
      </c>
      <c r="G73" s="17">
        <f t="shared" si="38"/>
        <v>-1.1799999999999997</v>
      </c>
      <c r="H73" s="17">
        <f t="shared" si="38"/>
        <v>8.949999999999996</v>
      </c>
      <c r="I73" s="17">
        <f t="shared" si="38"/>
        <v>17.54999999999999</v>
      </c>
      <c r="J73" s="17">
        <f t="shared" si="38"/>
        <v>7.170000000000002</v>
      </c>
      <c r="K73" s="18">
        <f t="shared" si="38"/>
        <v>32.48999999999998</v>
      </c>
      <c r="L73" s="17">
        <f t="shared" si="38"/>
        <v>-0.36999999999999744</v>
      </c>
      <c r="M73" s="17">
        <f t="shared" si="38"/>
        <v>11.959999999999994</v>
      </c>
      <c r="N73" s="17">
        <f t="shared" si="38"/>
        <v>8.969999999999992</v>
      </c>
      <c r="O73" s="17">
        <f>O74-O75</f>
        <v>-3.3100000000000023</v>
      </c>
      <c r="P73" s="18">
        <f>P74-P75</f>
        <v>17.25</v>
      </c>
      <c r="Q73" s="17">
        <f>Q74-Q75</f>
        <v>2.7900000000000063</v>
      </c>
    </row>
    <row r="74" spans="1:17" ht="12">
      <c r="A74" s="16" t="s">
        <v>22</v>
      </c>
      <c r="B74" s="17">
        <f aca="true" t="shared" si="39" ref="B74:E75">+B77+B80+B83</f>
        <v>57.49</v>
      </c>
      <c r="C74" s="17">
        <f t="shared" si="39"/>
        <v>62.89</v>
      </c>
      <c r="D74" s="17">
        <f t="shared" si="39"/>
        <v>65.64</v>
      </c>
      <c r="E74" s="17">
        <f t="shared" si="39"/>
        <v>67.14</v>
      </c>
      <c r="F74" s="18">
        <v>253.16</v>
      </c>
      <c r="G74" s="17">
        <f aca="true" t="shared" si="40" ref="G74:J75">+G77+G80+G83</f>
        <v>61.45</v>
      </c>
      <c r="H74" s="17">
        <f t="shared" si="40"/>
        <v>65.61999999999999</v>
      </c>
      <c r="I74" s="17">
        <f t="shared" si="40"/>
        <v>73.83999999999999</v>
      </c>
      <c r="J74" s="17">
        <f t="shared" si="40"/>
        <v>72.36</v>
      </c>
      <c r="K74" s="18">
        <v>273.27</v>
      </c>
      <c r="L74" s="17">
        <f aca="true" t="shared" si="41" ref="L74:O75">+L77+L80+L83</f>
        <v>59.18</v>
      </c>
      <c r="M74" s="17">
        <f t="shared" si="41"/>
        <v>63.489999999999995</v>
      </c>
      <c r="N74" s="17">
        <f t="shared" si="41"/>
        <v>60.029999999999994</v>
      </c>
      <c r="O74" s="17">
        <f t="shared" si="41"/>
        <v>62.08</v>
      </c>
      <c r="P74" s="18">
        <f t="shared" si="36"/>
        <v>244.77999999999997</v>
      </c>
      <c r="Q74" s="17">
        <f>+Q77+Q80+Q83</f>
        <v>49.120000000000005</v>
      </c>
    </row>
    <row r="75" spans="1:17" ht="12">
      <c r="A75" s="16" t="s">
        <v>23</v>
      </c>
      <c r="B75" s="17">
        <f t="shared" si="39"/>
        <v>60.580000000000005</v>
      </c>
      <c r="C75" s="17">
        <f t="shared" si="39"/>
        <v>51.6</v>
      </c>
      <c r="D75" s="17">
        <f t="shared" si="39"/>
        <v>51.76</v>
      </c>
      <c r="E75" s="17">
        <f t="shared" si="39"/>
        <v>68.07000000000001</v>
      </c>
      <c r="F75" s="18">
        <v>232.01</v>
      </c>
      <c r="G75" s="17">
        <f t="shared" si="40"/>
        <v>62.63</v>
      </c>
      <c r="H75" s="17">
        <f t="shared" si="40"/>
        <v>56.669999999999995</v>
      </c>
      <c r="I75" s="17">
        <f t="shared" si="40"/>
        <v>56.29</v>
      </c>
      <c r="J75" s="17">
        <f t="shared" si="40"/>
        <v>65.19</v>
      </c>
      <c r="K75" s="18">
        <v>240.78</v>
      </c>
      <c r="L75" s="17">
        <f t="shared" si="41"/>
        <v>59.55</v>
      </c>
      <c r="M75" s="17">
        <f t="shared" si="41"/>
        <v>51.53</v>
      </c>
      <c r="N75" s="17">
        <f t="shared" si="41"/>
        <v>51.06</v>
      </c>
      <c r="O75" s="17">
        <f t="shared" si="41"/>
        <v>65.39</v>
      </c>
      <c r="P75" s="18">
        <f t="shared" si="36"/>
        <v>227.52999999999997</v>
      </c>
      <c r="Q75" s="17">
        <f>+Q78+Q81+Q84</f>
        <v>46.33</v>
      </c>
    </row>
    <row r="76" spans="1:17" ht="12">
      <c r="A76" s="16" t="s">
        <v>31</v>
      </c>
      <c r="B76" s="17">
        <f aca="true" t="shared" si="42" ref="B76:N76">B77-B78</f>
        <v>0.8799999999999999</v>
      </c>
      <c r="C76" s="17">
        <f t="shared" si="42"/>
        <v>0.8799999999999999</v>
      </c>
      <c r="D76" s="17">
        <f t="shared" si="42"/>
        <v>1</v>
      </c>
      <c r="E76" s="17">
        <f t="shared" si="42"/>
        <v>0.8399999999999999</v>
      </c>
      <c r="F76" s="18">
        <f t="shared" si="42"/>
        <v>3.6000000000000014</v>
      </c>
      <c r="G76" s="17">
        <f t="shared" si="42"/>
        <v>0.10000000000000009</v>
      </c>
      <c r="H76" s="17">
        <f t="shared" si="42"/>
        <v>0.75</v>
      </c>
      <c r="I76" s="17">
        <f t="shared" si="42"/>
        <v>1.12</v>
      </c>
      <c r="J76" s="17">
        <f t="shared" si="42"/>
        <v>0.8299999999999996</v>
      </c>
      <c r="K76" s="18">
        <f t="shared" si="42"/>
        <v>2.8000000000000007</v>
      </c>
      <c r="L76" s="17">
        <f t="shared" si="42"/>
        <v>-0.04999999999999982</v>
      </c>
      <c r="M76" s="17">
        <f t="shared" si="42"/>
        <v>0.4500000000000002</v>
      </c>
      <c r="N76" s="17">
        <f t="shared" si="42"/>
        <v>0.37999999999999945</v>
      </c>
      <c r="O76" s="17">
        <f>O77-O78</f>
        <v>-0.0900000000000003</v>
      </c>
      <c r="P76" s="18">
        <f>P77-P78</f>
        <v>0.6899999999999995</v>
      </c>
      <c r="Q76" s="17">
        <f>Q77-Q78</f>
        <v>0.1499999999999999</v>
      </c>
    </row>
    <row r="77" spans="1:17" ht="12">
      <c r="A77" s="16" t="s">
        <v>32</v>
      </c>
      <c r="B77" s="17">
        <v>2.94</v>
      </c>
      <c r="C77" s="17">
        <v>3.78</v>
      </c>
      <c r="D77" s="17">
        <v>4.87</v>
      </c>
      <c r="E77" s="17">
        <v>4.04</v>
      </c>
      <c r="F77" s="18">
        <v>15.63</v>
      </c>
      <c r="G77" s="17">
        <v>2.85</v>
      </c>
      <c r="H77" s="17">
        <v>4.08</v>
      </c>
      <c r="I77" s="17">
        <v>5.61</v>
      </c>
      <c r="J77" s="17">
        <v>4.22</v>
      </c>
      <c r="K77" s="18">
        <v>16.76</v>
      </c>
      <c r="L77" s="17">
        <v>2.68</v>
      </c>
      <c r="M77" s="17">
        <v>3</v>
      </c>
      <c r="N77" s="17">
        <v>4.02</v>
      </c>
      <c r="O77" s="17">
        <v>2.57</v>
      </c>
      <c r="P77" s="18">
        <f t="shared" si="36"/>
        <v>12.27</v>
      </c>
      <c r="Q77" s="17">
        <v>1.99</v>
      </c>
    </row>
    <row r="78" spans="1:17" ht="12">
      <c r="A78" s="16" t="s">
        <v>33</v>
      </c>
      <c r="B78" s="17">
        <v>2.06</v>
      </c>
      <c r="C78" s="17">
        <v>2.9</v>
      </c>
      <c r="D78" s="17">
        <v>3.87</v>
      </c>
      <c r="E78" s="17">
        <v>3.2</v>
      </c>
      <c r="F78" s="18">
        <v>12.03</v>
      </c>
      <c r="G78" s="17">
        <v>2.75</v>
      </c>
      <c r="H78" s="17">
        <v>3.33</v>
      </c>
      <c r="I78" s="17">
        <v>4.49</v>
      </c>
      <c r="J78" s="17">
        <v>3.39</v>
      </c>
      <c r="K78" s="18">
        <v>13.96</v>
      </c>
      <c r="L78" s="17">
        <v>2.73</v>
      </c>
      <c r="M78" s="17">
        <v>2.55</v>
      </c>
      <c r="N78" s="17">
        <v>3.64</v>
      </c>
      <c r="O78" s="17">
        <v>2.66</v>
      </c>
      <c r="P78" s="18">
        <f t="shared" si="36"/>
        <v>11.58</v>
      </c>
      <c r="Q78" s="17">
        <v>1.84</v>
      </c>
    </row>
    <row r="79" spans="1:17" ht="12">
      <c r="A79" s="16" t="s">
        <v>34</v>
      </c>
      <c r="B79" s="17">
        <f aca="true" t="shared" si="43" ref="B79:N79">B80-B81</f>
        <v>-3.5700000000000003</v>
      </c>
      <c r="C79" s="17">
        <f t="shared" si="43"/>
        <v>9.799999999999997</v>
      </c>
      <c r="D79" s="17">
        <f t="shared" si="43"/>
        <v>12.119999999999997</v>
      </c>
      <c r="E79" s="17">
        <f t="shared" si="43"/>
        <v>-2.0900000000000034</v>
      </c>
      <c r="F79" s="18">
        <f t="shared" si="43"/>
        <v>16.26000000000002</v>
      </c>
      <c r="G79" s="17">
        <f t="shared" si="43"/>
        <v>-1.5700000000000003</v>
      </c>
      <c r="H79" s="17">
        <f t="shared" si="43"/>
        <v>8.469999999999999</v>
      </c>
      <c r="I79" s="17">
        <f t="shared" si="43"/>
        <v>15.909999999999997</v>
      </c>
      <c r="J79" s="17">
        <f t="shared" si="43"/>
        <v>5.43</v>
      </c>
      <c r="K79" s="18">
        <f t="shared" si="43"/>
        <v>28.23999999999998</v>
      </c>
      <c r="L79" s="17">
        <f t="shared" si="43"/>
        <v>0.8999999999999986</v>
      </c>
      <c r="M79" s="17">
        <f t="shared" si="43"/>
        <v>11.239999999999995</v>
      </c>
      <c r="N79" s="17">
        <f t="shared" si="43"/>
        <v>9.159999999999997</v>
      </c>
      <c r="O79" s="17">
        <f>O80-O81</f>
        <v>-3.3399999999999963</v>
      </c>
      <c r="P79" s="18">
        <f>P80-P81</f>
        <v>17.960000000000008</v>
      </c>
      <c r="Q79" s="17">
        <f>Q80-Q81</f>
        <v>2.480000000000004</v>
      </c>
    </row>
    <row r="80" spans="1:17" ht="12">
      <c r="A80" s="16" t="s">
        <v>32</v>
      </c>
      <c r="B80" s="17">
        <v>52.17</v>
      </c>
      <c r="C80" s="17">
        <v>55.86</v>
      </c>
      <c r="D80" s="17">
        <v>57.68</v>
      </c>
      <c r="E80" s="17">
        <v>59.94</v>
      </c>
      <c r="F80" s="18">
        <v>225.65</v>
      </c>
      <c r="G80" s="17">
        <v>55.45</v>
      </c>
      <c r="H80" s="17">
        <v>57.73</v>
      </c>
      <c r="I80" s="17">
        <v>64.57</v>
      </c>
      <c r="J80" s="17">
        <v>64.14</v>
      </c>
      <c r="K80" s="18">
        <v>241.89</v>
      </c>
      <c r="L80" s="17">
        <v>54.35</v>
      </c>
      <c r="M80" s="17">
        <v>57.94</v>
      </c>
      <c r="N80" s="17">
        <v>53.72</v>
      </c>
      <c r="O80" s="17">
        <v>56.92</v>
      </c>
      <c r="P80" s="18">
        <f t="shared" si="36"/>
        <v>222.93</v>
      </c>
      <c r="Q80" s="17">
        <v>45.03</v>
      </c>
    </row>
    <row r="81" spans="1:17" ht="12">
      <c r="A81" s="16" t="s">
        <v>33</v>
      </c>
      <c r="B81" s="17">
        <v>55.74</v>
      </c>
      <c r="C81" s="17">
        <v>46.06</v>
      </c>
      <c r="D81" s="17">
        <v>45.56</v>
      </c>
      <c r="E81" s="17">
        <v>62.03</v>
      </c>
      <c r="F81" s="18">
        <v>209.39</v>
      </c>
      <c r="G81" s="17">
        <v>57.02</v>
      </c>
      <c r="H81" s="17">
        <v>49.26</v>
      </c>
      <c r="I81" s="17">
        <v>48.66</v>
      </c>
      <c r="J81" s="17">
        <v>58.71</v>
      </c>
      <c r="K81" s="18">
        <v>213.65</v>
      </c>
      <c r="L81" s="17">
        <v>53.45</v>
      </c>
      <c r="M81" s="17">
        <v>46.7</v>
      </c>
      <c r="N81" s="17">
        <v>44.56</v>
      </c>
      <c r="O81" s="17">
        <v>60.26</v>
      </c>
      <c r="P81" s="18">
        <f t="shared" si="36"/>
        <v>204.97</v>
      </c>
      <c r="Q81" s="17">
        <v>42.55</v>
      </c>
    </row>
    <row r="82" spans="1:17" ht="12">
      <c r="A82" s="16" t="s">
        <v>35</v>
      </c>
      <c r="B82" s="17">
        <f aca="true" t="shared" si="44" ref="B82:N82">B83-B84</f>
        <v>-0.3999999999999999</v>
      </c>
      <c r="C82" s="17">
        <f t="shared" si="44"/>
        <v>0.6099999999999999</v>
      </c>
      <c r="D82" s="17">
        <f t="shared" si="44"/>
        <v>0.7599999999999998</v>
      </c>
      <c r="E82" s="17">
        <f t="shared" si="44"/>
        <v>0.3200000000000003</v>
      </c>
      <c r="F82" s="18">
        <f t="shared" si="44"/>
        <v>1.290000000000001</v>
      </c>
      <c r="G82" s="17">
        <f t="shared" si="44"/>
        <v>0.29000000000000004</v>
      </c>
      <c r="H82" s="17">
        <f t="shared" si="44"/>
        <v>-0.27</v>
      </c>
      <c r="I82" s="17">
        <f t="shared" si="44"/>
        <v>0.52</v>
      </c>
      <c r="J82" s="17">
        <f t="shared" si="44"/>
        <v>0.9100000000000001</v>
      </c>
      <c r="K82" s="18">
        <f t="shared" si="44"/>
        <v>1.4499999999999993</v>
      </c>
      <c r="L82" s="17">
        <f t="shared" si="44"/>
        <v>-1.2200000000000002</v>
      </c>
      <c r="M82" s="17">
        <f t="shared" si="44"/>
        <v>0.27</v>
      </c>
      <c r="N82" s="17">
        <f t="shared" si="44"/>
        <v>-0.5699999999999998</v>
      </c>
      <c r="O82" s="17">
        <f>O83-O84</f>
        <v>0.11999999999999966</v>
      </c>
      <c r="P82" s="18">
        <f>P83-P84</f>
        <v>-1.4000000000000021</v>
      </c>
      <c r="Q82" s="17">
        <f>Q83-Q84</f>
        <v>0.1599999999999997</v>
      </c>
    </row>
    <row r="83" spans="1:17" ht="12">
      <c r="A83" s="16" t="s">
        <v>32</v>
      </c>
      <c r="B83" s="17">
        <v>2.38</v>
      </c>
      <c r="C83" s="17">
        <v>3.25</v>
      </c>
      <c r="D83" s="17">
        <v>3.09</v>
      </c>
      <c r="E83" s="17">
        <v>3.16</v>
      </c>
      <c r="F83" s="18">
        <v>11.88</v>
      </c>
      <c r="G83" s="17">
        <v>3.15</v>
      </c>
      <c r="H83" s="17">
        <v>3.81</v>
      </c>
      <c r="I83" s="17">
        <v>3.66</v>
      </c>
      <c r="J83" s="17">
        <v>4</v>
      </c>
      <c r="K83" s="18">
        <v>14.62</v>
      </c>
      <c r="L83" s="17">
        <v>2.15</v>
      </c>
      <c r="M83" s="17">
        <v>2.55</v>
      </c>
      <c r="N83" s="17">
        <v>2.29</v>
      </c>
      <c r="O83" s="17">
        <v>2.59</v>
      </c>
      <c r="P83" s="18">
        <f t="shared" si="36"/>
        <v>9.579999999999998</v>
      </c>
      <c r="Q83" s="17">
        <v>2.0999999999999996</v>
      </c>
    </row>
    <row r="84" spans="1:17" ht="12">
      <c r="A84" s="16" t="s">
        <v>33</v>
      </c>
      <c r="B84" s="17">
        <v>2.78</v>
      </c>
      <c r="C84" s="17">
        <v>2.64</v>
      </c>
      <c r="D84" s="17">
        <v>2.33</v>
      </c>
      <c r="E84" s="17">
        <v>2.84</v>
      </c>
      <c r="F84" s="18">
        <v>10.59</v>
      </c>
      <c r="G84" s="17">
        <v>2.86</v>
      </c>
      <c r="H84" s="17">
        <v>4.08</v>
      </c>
      <c r="I84" s="17">
        <v>3.14</v>
      </c>
      <c r="J84" s="17">
        <v>3.09</v>
      </c>
      <c r="K84" s="18">
        <v>13.17</v>
      </c>
      <c r="L84" s="17">
        <v>3.37</v>
      </c>
      <c r="M84" s="17">
        <v>2.28</v>
      </c>
      <c r="N84" s="17">
        <v>2.86</v>
      </c>
      <c r="O84" s="17">
        <v>2.47</v>
      </c>
      <c r="P84" s="18">
        <f t="shared" si="36"/>
        <v>10.98</v>
      </c>
      <c r="Q84" s="17">
        <v>1.94</v>
      </c>
    </row>
    <row r="85" spans="1:17" ht="12">
      <c r="A85" s="16" t="s">
        <v>38</v>
      </c>
      <c r="B85" s="17">
        <f aca="true" t="shared" si="45" ref="B85:N85">B86-B87</f>
        <v>2.42</v>
      </c>
      <c r="C85" s="17">
        <f t="shared" si="45"/>
        <v>2.81</v>
      </c>
      <c r="D85" s="17">
        <f t="shared" si="45"/>
        <v>2.8600000000000003</v>
      </c>
      <c r="E85" s="17">
        <f t="shared" si="45"/>
        <v>2.6</v>
      </c>
      <c r="F85" s="18">
        <f t="shared" si="45"/>
        <v>10.69</v>
      </c>
      <c r="G85" s="17">
        <f t="shared" si="45"/>
        <v>2.21</v>
      </c>
      <c r="H85" s="17">
        <f t="shared" si="45"/>
        <v>2.5700000000000003</v>
      </c>
      <c r="I85" s="17">
        <f t="shared" si="45"/>
        <v>2.41</v>
      </c>
      <c r="J85" s="17">
        <f t="shared" si="45"/>
        <v>2.48</v>
      </c>
      <c r="K85" s="18">
        <f t="shared" si="45"/>
        <v>9.67</v>
      </c>
      <c r="L85" s="17">
        <f t="shared" si="45"/>
        <v>2.3</v>
      </c>
      <c r="M85" s="17">
        <f t="shared" si="45"/>
        <v>2.2699999999999996</v>
      </c>
      <c r="N85" s="17">
        <f t="shared" si="45"/>
        <v>1.8399999999999999</v>
      </c>
      <c r="O85" s="17">
        <f>O86-O87</f>
        <v>1.9300000000000002</v>
      </c>
      <c r="P85" s="18">
        <f>P86-P87</f>
        <v>8.34</v>
      </c>
      <c r="Q85" s="17">
        <f>Q86-Q87</f>
        <v>1.9800000000000002</v>
      </c>
    </row>
    <row r="86" spans="1:17" ht="12">
      <c r="A86" s="16" t="s">
        <v>12</v>
      </c>
      <c r="B86" s="17">
        <v>4.04</v>
      </c>
      <c r="C86" s="17">
        <v>4.41</v>
      </c>
      <c r="D86" s="17">
        <v>4.44</v>
      </c>
      <c r="E86" s="17">
        <v>4.2</v>
      </c>
      <c r="F86" s="18">
        <v>17.09</v>
      </c>
      <c r="G86" s="17">
        <v>3.83</v>
      </c>
      <c r="H86" s="17">
        <v>4.07</v>
      </c>
      <c r="I86" s="17">
        <v>3.88</v>
      </c>
      <c r="J86" s="17">
        <v>4.13</v>
      </c>
      <c r="K86" s="18">
        <v>15.91</v>
      </c>
      <c r="L86" s="17">
        <v>3.82</v>
      </c>
      <c r="M86" s="17">
        <v>3.8</v>
      </c>
      <c r="N86" s="17">
        <v>3.65</v>
      </c>
      <c r="O86" s="17">
        <v>3.95</v>
      </c>
      <c r="P86" s="18">
        <f t="shared" si="36"/>
        <v>15.219999999999999</v>
      </c>
      <c r="Q86" s="17">
        <v>3.47</v>
      </c>
    </row>
    <row r="87" spans="1:17" ht="12">
      <c r="A87" s="16" t="s">
        <v>13</v>
      </c>
      <c r="B87" s="17">
        <v>1.62</v>
      </c>
      <c r="C87" s="17">
        <v>1.6</v>
      </c>
      <c r="D87" s="17">
        <v>1.58</v>
      </c>
      <c r="E87" s="17">
        <v>1.6</v>
      </c>
      <c r="F87" s="18">
        <v>6.4</v>
      </c>
      <c r="G87" s="17">
        <v>1.62</v>
      </c>
      <c r="H87" s="17">
        <v>1.5</v>
      </c>
      <c r="I87" s="17">
        <v>1.47</v>
      </c>
      <c r="J87" s="17">
        <v>1.65</v>
      </c>
      <c r="K87" s="18">
        <v>6.24</v>
      </c>
      <c r="L87" s="17">
        <v>1.52</v>
      </c>
      <c r="M87" s="17">
        <v>1.53</v>
      </c>
      <c r="N87" s="17">
        <v>1.81</v>
      </c>
      <c r="O87" s="17">
        <v>2.02</v>
      </c>
      <c r="P87" s="18">
        <f t="shared" si="36"/>
        <v>6.879999999999999</v>
      </c>
      <c r="Q87" s="17">
        <v>1.49</v>
      </c>
    </row>
    <row r="88" spans="1:17" ht="12">
      <c r="A88" s="16" t="s">
        <v>39</v>
      </c>
      <c r="B88" s="25">
        <f aca="true" t="shared" si="46" ref="B88:N88">B89-B90</f>
        <v>-21.75</v>
      </c>
      <c r="C88" s="25">
        <f t="shared" si="46"/>
        <v>-31.32999999999999</v>
      </c>
      <c r="D88" s="25">
        <f t="shared" si="46"/>
        <v>-27.669999999999995</v>
      </c>
      <c r="E88" s="25">
        <f t="shared" si="46"/>
        <v>-28.43</v>
      </c>
      <c r="F88" s="26">
        <f t="shared" si="46"/>
        <v>-109.18</v>
      </c>
      <c r="G88" s="25">
        <f t="shared" si="46"/>
        <v>-21.520000000000003</v>
      </c>
      <c r="H88" s="25">
        <f t="shared" si="46"/>
        <v>-29.53</v>
      </c>
      <c r="I88" s="25">
        <f t="shared" si="46"/>
        <v>-27.909999999999997</v>
      </c>
      <c r="J88" s="25">
        <f t="shared" si="46"/>
        <v>-29.189999999999998</v>
      </c>
      <c r="K88" s="26">
        <f t="shared" si="46"/>
        <v>-108.14999999999998</v>
      </c>
      <c r="L88" s="25">
        <f t="shared" si="46"/>
        <v>-28.409999999999997</v>
      </c>
      <c r="M88" s="25">
        <f t="shared" si="46"/>
        <v>-39.2</v>
      </c>
      <c r="N88" s="25">
        <f t="shared" si="46"/>
        <v>-35.35000000000001</v>
      </c>
      <c r="O88" s="25">
        <f>O89-O90</f>
        <v>-13.33999999999999</v>
      </c>
      <c r="P88" s="18">
        <f t="shared" si="36"/>
        <v>-116.3</v>
      </c>
      <c r="Q88" s="25">
        <f>Q89-Q90</f>
        <v>-21.669999999999995</v>
      </c>
    </row>
    <row r="89" spans="1:17" ht="12">
      <c r="A89" s="16" t="s">
        <v>12</v>
      </c>
      <c r="B89" s="17">
        <v>39.02</v>
      </c>
      <c r="C89" s="17">
        <v>47.88</v>
      </c>
      <c r="D89" s="17">
        <v>59.04</v>
      </c>
      <c r="E89" s="17">
        <v>52.51</v>
      </c>
      <c r="F89" s="18">
        <v>198.45</v>
      </c>
      <c r="G89" s="17">
        <v>47.71</v>
      </c>
      <c r="H89" s="17">
        <v>53.75</v>
      </c>
      <c r="I89" s="17">
        <v>64.34</v>
      </c>
      <c r="J89" s="17">
        <v>59.7</v>
      </c>
      <c r="K89" s="18">
        <v>225.5</v>
      </c>
      <c r="L89" s="17">
        <v>45.47</v>
      </c>
      <c r="M89" s="17">
        <v>56.92</v>
      </c>
      <c r="N89" s="17">
        <v>64.05</v>
      </c>
      <c r="O89" s="17">
        <v>66.43</v>
      </c>
      <c r="P89" s="18">
        <f t="shared" si="36"/>
        <v>232.87</v>
      </c>
      <c r="Q89" s="25">
        <f>+Q92+Q101</f>
        <v>40.45</v>
      </c>
    </row>
    <row r="90" spans="1:17" ht="12">
      <c r="A90" s="16" t="s">
        <v>13</v>
      </c>
      <c r="B90" s="17">
        <v>60.77</v>
      </c>
      <c r="C90" s="17">
        <v>79.21</v>
      </c>
      <c r="D90" s="17">
        <v>86.71</v>
      </c>
      <c r="E90" s="17">
        <v>80.94</v>
      </c>
      <c r="F90" s="18">
        <v>307.63</v>
      </c>
      <c r="G90" s="17">
        <v>69.23</v>
      </c>
      <c r="H90" s="17">
        <v>83.28</v>
      </c>
      <c r="I90" s="17">
        <v>92.25</v>
      </c>
      <c r="J90" s="17">
        <v>88.89</v>
      </c>
      <c r="K90" s="18">
        <v>333.65</v>
      </c>
      <c r="L90" s="17">
        <v>73.88</v>
      </c>
      <c r="M90" s="17">
        <v>96.12</v>
      </c>
      <c r="N90" s="17">
        <v>99.4</v>
      </c>
      <c r="O90" s="17">
        <v>79.77</v>
      </c>
      <c r="P90" s="18">
        <f t="shared" si="36"/>
        <v>349.16999999999996</v>
      </c>
      <c r="Q90" s="25">
        <f>+Q93+Q102</f>
        <v>62.12</v>
      </c>
    </row>
    <row r="91" spans="1:17" ht="12">
      <c r="A91" s="16" t="s">
        <v>40</v>
      </c>
      <c r="B91" s="25">
        <f aca="true" t="shared" si="47" ref="B91:N91">B92-B93</f>
        <v>-20.43</v>
      </c>
      <c r="C91" s="25">
        <f t="shared" si="47"/>
        <v>-27.93</v>
      </c>
      <c r="D91" s="25">
        <f t="shared" si="47"/>
        <v>-30.459999999999997</v>
      </c>
      <c r="E91" s="25">
        <f t="shared" si="47"/>
        <v>-28.68</v>
      </c>
      <c r="F91" s="26">
        <f t="shared" si="47"/>
        <v>-107.5</v>
      </c>
      <c r="G91" s="25">
        <f t="shared" si="47"/>
        <v>-20.94</v>
      </c>
      <c r="H91" s="25">
        <f t="shared" si="47"/>
        <v>-28.81</v>
      </c>
      <c r="I91" s="25">
        <f t="shared" si="47"/>
        <v>-30.76</v>
      </c>
      <c r="J91" s="25">
        <f t="shared" si="47"/>
        <v>-28.970000000000002</v>
      </c>
      <c r="K91" s="26">
        <f t="shared" si="47"/>
        <v>-109.48000000000002</v>
      </c>
      <c r="L91" s="25">
        <f t="shared" si="47"/>
        <v>-22.15</v>
      </c>
      <c r="M91" s="25">
        <f t="shared" si="47"/>
        <v>-33.55</v>
      </c>
      <c r="N91" s="25">
        <f t="shared" si="47"/>
        <v>-33.160000000000004</v>
      </c>
      <c r="O91" s="25">
        <f>O92-O93</f>
        <v>-21.87</v>
      </c>
      <c r="P91" s="26">
        <f>P92-P93</f>
        <v>-110.73</v>
      </c>
      <c r="Q91" s="25">
        <f>Q92-Q93</f>
        <v>-16.56</v>
      </c>
    </row>
    <row r="92" spans="1:17" ht="12">
      <c r="A92" s="16" t="s">
        <v>22</v>
      </c>
      <c r="B92" s="17">
        <v>10.54</v>
      </c>
      <c r="C92" s="17">
        <v>13.94</v>
      </c>
      <c r="D92" s="17">
        <v>16.69</v>
      </c>
      <c r="E92" s="17">
        <v>15.43</v>
      </c>
      <c r="F92" s="18">
        <v>56.6</v>
      </c>
      <c r="G92" s="17">
        <v>13.27</v>
      </c>
      <c r="H92" s="17">
        <v>16.62</v>
      </c>
      <c r="I92" s="17">
        <v>19.06</v>
      </c>
      <c r="J92" s="17">
        <v>18.62</v>
      </c>
      <c r="K92" s="18">
        <v>67.57</v>
      </c>
      <c r="L92" s="17">
        <v>13.36</v>
      </c>
      <c r="M92" s="17">
        <v>16.57</v>
      </c>
      <c r="N92" s="17">
        <v>19.47</v>
      </c>
      <c r="O92" s="17">
        <v>17.37</v>
      </c>
      <c r="P92" s="18">
        <f t="shared" si="36"/>
        <v>66.77</v>
      </c>
      <c r="Q92" s="25">
        <f>+Q95+Q98</f>
        <v>13.59</v>
      </c>
    </row>
    <row r="93" spans="1:17" ht="12">
      <c r="A93" s="16" t="s">
        <v>23</v>
      </c>
      <c r="B93" s="17">
        <v>30.97</v>
      </c>
      <c r="C93" s="17">
        <v>41.87</v>
      </c>
      <c r="D93" s="17">
        <v>47.15</v>
      </c>
      <c r="E93" s="17">
        <v>44.11</v>
      </c>
      <c r="F93" s="18">
        <v>164.1</v>
      </c>
      <c r="G93" s="17">
        <v>34.21</v>
      </c>
      <c r="H93" s="17">
        <v>45.43</v>
      </c>
      <c r="I93" s="17">
        <v>49.82</v>
      </c>
      <c r="J93" s="17">
        <v>47.59</v>
      </c>
      <c r="K93" s="18">
        <v>177.05</v>
      </c>
      <c r="L93" s="17">
        <v>35.51</v>
      </c>
      <c r="M93" s="17">
        <v>50.12</v>
      </c>
      <c r="N93" s="17">
        <v>52.63</v>
      </c>
      <c r="O93" s="17">
        <v>39.24</v>
      </c>
      <c r="P93" s="18">
        <f t="shared" si="36"/>
        <v>177.5</v>
      </c>
      <c r="Q93" s="25">
        <f>+Q96+Q99</f>
        <v>30.15</v>
      </c>
    </row>
    <row r="94" spans="1:17" ht="12">
      <c r="A94" s="16" t="s">
        <v>41</v>
      </c>
      <c r="B94" s="27">
        <f aca="true" t="shared" si="48" ref="B94:N94">B95-B96</f>
        <v>-21.82</v>
      </c>
      <c r="C94" s="27">
        <f t="shared" si="48"/>
        <v>-28.94</v>
      </c>
      <c r="D94" s="27">
        <f t="shared" si="48"/>
        <v>-31.32</v>
      </c>
      <c r="E94" s="27">
        <f t="shared" si="48"/>
        <v>-31.070000000000004</v>
      </c>
      <c r="F94" s="28">
        <f t="shared" si="48"/>
        <v>-113.15</v>
      </c>
      <c r="G94" s="27">
        <f t="shared" si="48"/>
        <v>-23.77</v>
      </c>
      <c r="H94" s="27">
        <f t="shared" si="48"/>
        <v>-31.569999999999997</v>
      </c>
      <c r="I94" s="27">
        <f t="shared" si="48"/>
        <v>-34.879999999999995</v>
      </c>
      <c r="J94" s="27">
        <f t="shared" si="48"/>
        <v>-34.47</v>
      </c>
      <c r="K94" s="28">
        <f t="shared" si="48"/>
        <v>-124.69000000000001</v>
      </c>
      <c r="L94" s="27">
        <f t="shared" si="48"/>
        <v>-23.9</v>
      </c>
      <c r="M94" s="27">
        <f t="shared" si="48"/>
        <v>-32.87</v>
      </c>
      <c r="N94" s="27">
        <f t="shared" si="48"/>
        <v>-33.83</v>
      </c>
      <c r="O94" s="27">
        <f>O95-O96</f>
        <v>-26.73</v>
      </c>
      <c r="P94" s="28">
        <f>P95-P96</f>
        <v>-117.32999999999998</v>
      </c>
      <c r="Q94" s="27">
        <f>Q95-Q96</f>
        <v>-18.27</v>
      </c>
    </row>
    <row r="95" spans="1:17" ht="12">
      <c r="A95" s="16" t="s">
        <v>32</v>
      </c>
      <c r="B95" s="17">
        <v>2.28</v>
      </c>
      <c r="C95" s="17">
        <v>2.97</v>
      </c>
      <c r="D95" s="17">
        <v>3.53</v>
      </c>
      <c r="E95" s="17">
        <v>3.27</v>
      </c>
      <c r="F95" s="18">
        <v>12.05</v>
      </c>
      <c r="G95" s="17">
        <v>2.69</v>
      </c>
      <c r="H95" s="17">
        <v>3.37</v>
      </c>
      <c r="I95" s="17">
        <v>3.84</v>
      </c>
      <c r="J95" s="17">
        <v>3.93</v>
      </c>
      <c r="K95" s="18">
        <v>13.83</v>
      </c>
      <c r="L95" s="17">
        <v>2.82</v>
      </c>
      <c r="M95" s="17">
        <v>3.77</v>
      </c>
      <c r="N95" s="17">
        <v>4.08</v>
      </c>
      <c r="O95" s="17">
        <v>3.79</v>
      </c>
      <c r="P95" s="18">
        <f t="shared" si="36"/>
        <v>14.46</v>
      </c>
      <c r="Q95" s="17">
        <v>3.6</v>
      </c>
    </row>
    <row r="96" spans="1:17" ht="12">
      <c r="A96" s="16" t="s">
        <v>33</v>
      </c>
      <c r="B96" s="17">
        <v>24.1</v>
      </c>
      <c r="C96" s="17">
        <v>31.91</v>
      </c>
      <c r="D96" s="17">
        <v>34.85</v>
      </c>
      <c r="E96" s="17">
        <v>34.34</v>
      </c>
      <c r="F96" s="18">
        <v>125.2</v>
      </c>
      <c r="G96" s="17">
        <v>26.46</v>
      </c>
      <c r="H96" s="17">
        <v>34.94</v>
      </c>
      <c r="I96" s="17">
        <v>38.72</v>
      </c>
      <c r="J96" s="17">
        <v>38.4</v>
      </c>
      <c r="K96" s="18">
        <v>138.52</v>
      </c>
      <c r="L96" s="17">
        <v>26.72</v>
      </c>
      <c r="M96" s="17">
        <v>36.64</v>
      </c>
      <c r="N96" s="17">
        <v>37.91</v>
      </c>
      <c r="O96" s="17">
        <v>30.52</v>
      </c>
      <c r="P96" s="18">
        <f t="shared" si="36"/>
        <v>131.79</v>
      </c>
      <c r="Q96" s="17">
        <v>21.87</v>
      </c>
    </row>
    <row r="97" spans="1:17" ht="12">
      <c r="A97" s="16" t="s">
        <v>42</v>
      </c>
      <c r="B97" s="17">
        <f aca="true" t="shared" si="49" ref="B97:N97">B98-B99</f>
        <v>1.3899999999999997</v>
      </c>
      <c r="C97" s="17">
        <f t="shared" si="49"/>
        <v>1.0099999999999998</v>
      </c>
      <c r="D97" s="17">
        <f t="shared" si="49"/>
        <v>0.8599999999999994</v>
      </c>
      <c r="E97" s="17">
        <f t="shared" si="49"/>
        <v>2.3900000000000006</v>
      </c>
      <c r="F97" s="18">
        <f t="shared" si="49"/>
        <v>5.649999999999999</v>
      </c>
      <c r="G97" s="17">
        <f t="shared" si="49"/>
        <v>2.83</v>
      </c>
      <c r="H97" s="17">
        <f t="shared" si="49"/>
        <v>2.76</v>
      </c>
      <c r="I97" s="17">
        <f t="shared" si="49"/>
        <v>4.120000000000001</v>
      </c>
      <c r="J97" s="17">
        <f t="shared" si="49"/>
        <v>5.5</v>
      </c>
      <c r="K97" s="18">
        <f t="shared" si="49"/>
        <v>15.21</v>
      </c>
      <c r="L97" s="17">
        <f t="shared" si="49"/>
        <v>1.75</v>
      </c>
      <c r="M97" s="17">
        <f t="shared" si="49"/>
        <v>-0.6799999999999997</v>
      </c>
      <c r="N97" s="17">
        <f t="shared" si="49"/>
        <v>0.6699999999999999</v>
      </c>
      <c r="O97" s="27">
        <f>O98-O99</f>
        <v>4.859999999999999</v>
      </c>
      <c r="P97" s="18">
        <f>P98-P99</f>
        <v>6.600000000000001</v>
      </c>
      <c r="Q97" s="27">
        <f>Q98-Q99</f>
        <v>1.7100000000000009</v>
      </c>
    </row>
    <row r="98" spans="1:17" ht="12">
      <c r="A98" s="16" t="s">
        <v>32</v>
      </c>
      <c r="B98" s="17">
        <v>8.26</v>
      </c>
      <c r="C98" s="17">
        <v>10.97</v>
      </c>
      <c r="D98" s="17">
        <v>13.16</v>
      </c>
      <c r="E98" s="17">
        <v>12.16</v>
      </c>
      <c r="F98" s="18">
        <v>44.55</v>
      </c>
      <c r="G98" s="17">
        <v>10.58</v>
      </c>
      <c r="H98" s="17">
        <v>13.25</v>
      </c>
      <c r="I98" s="17">
        <v>15.22</v>
      </c>
      <c r="J98" s="17">
        <v>14.69</v>
      </c>
      <c r="K98" s="18">
        <v>53.74</v>
      </c>
      <c r="L98" s="17">
        <v>10.54</v>
      </c>
      <c r="M98" s="17">
        <v>12.8</v>
      </c>
      <c r="N98" s="17">
        <v>15.39</v>
      </c>
      <c r="O98" s="17">
        <v>13.58</v>
      </c>
      <c r="P98" s="18">
        <f t="shared" si="36"/>
        <v>52.31</v>
      </c>
      <c r="Q98" s="17">
        <v>9.99</v>
      </c>
    </row>
    <row r="99" spans="1:17" ht="12">
      <c r="A99" s="16" t="s">
        <v>33</v>
      </c>
      <c r="B99" s="17">
        <v>6.87</v>
      </c>
      <c r="C99" s="17">
        <v>9.96</v>
      </c>
      <c r="D99" s="17">
        <v>12.3</v>
      </c>
      <c r="E99" s="17">
        <v>9.77</v>
      </c>
      <c r="F99" s="18">
        <v>38.9</v>
      </c>
      <c r="G99" s="17">
        <v>7.75</v>
      </c>
      <c r="H99" s="17">
        <v>10.49</v>
      </c>
      <c r="I99" s="17">
        <v>11.1</v>
      </c>
      <c r="J99" s="17">
        <v>9.19</v>
      </c>
      <c r="K99" s="18">
        <v>38.53</v>
      </c>
      <c r="L99" s="17">
        <v>8.79</v>
      </c>
      <c r="M99" s="17">
        <v>13.48</v>
      </c>
      <c r="N99" s="17">
        <v>14.72</v>
      </c>
      <c r="O99" s="17">
        <v>8.72</v>
      </c>
      <c r="P99" s="18">
        <f t="shared" si="36"/>
        <v>45.71</v>
      </c>
      <c r="Q99" s="17">
        <v>8.28</v>
      </c>
    </row>
    <row r="100" spans="1:17" ht="12">
      <c r="A100" s="16" t="s">
        <v>43</v>
      </c>
      <c r="B100" s="17">
        <f aca="true" t="shared" si="50" ref="B100:N100">B101-B102</f>
        <v>-1.3200000000000003</v>
      </c>
      <c r="C100" s="17">
        <f t="shared" si="50"/>
        <v>-3.4000000000000057</v>
      </c>
      <c r="D100" s="17">
        <f t="shared" si="50"/>
        <v>2.789999999999999</v>
      </c>
      <c r="E100" s="17">
        <f t="shared" si="50"/>
        <v>0.25</v>
      </c>
      <c r="F100" s="18">
        <f t="shared" si="50"/>
        <v>-1.6800000000000068</v>
      </c>
      <c r="G100" s="17">
        <f t="shared" si="50"/>
        <v>-0.5800000000000054</v>
      </c>
      <c r="H100" s="17">
        <f t="shared" si="50"/>
        <v>-0.7199999999999989</v>
      </c>
      <c r="I100" s="17">
        <f t="shared" si="50"/>
        <v>2.8500000000000014</v>
      </c>
      <c r="J100" s="17">
        <f t="shared" si="50"/>
        <v>-0.21999999999999886</v>
      </c>
      <c r="K100" s="18">
        <f t="shared" si="50"/>
        <v>1.3300000000000125</v>
      </c>
      <c r="L100" s="17">
        <f t="shared" si="50"/>
        <v>-6.259999999999998</v>
      </c>
      <c r="M100" s="17">
        <f t="shared" si="50"/>
        <v>-5.649999999999999</v>
      </c>
      <c r="N100" s="17">
        <f t="shared" si="50"/>
        <v>-2.190000000000005</v>
      </c>
      <c r="O100" s="27">
        <f>O101-O102</f>
        <v>8.530000000000001</v>
      </c>
      <c r="P100" s="18">
        <f>P101-P102</f>
        <v>-5.569999999999993</v>
      </c>
      <c r="Q100" s="27">
        <f>Q101-Q102</f>
        <v>-5.109999999999999</v>
      </c>
    </row>
    <row r="101" spans="1:17" ht="12">
      <c r="A101" s="16" t="s">
        <v>22</v>
      </c>
      <c r="B101" s="17">
        <v>28.48</v>
      </c>
      <c r="C101" s="17">
        <v>33.94</v>
      </c>
      <c r="D101" s="17">
        <v>42.35</v>
      </c>
      <c r="E101" s="17">
        <v>37.08</v>
      </c>
      <c r="F101" s="18">
        <v>141.85</v>
      </c>
      <c r="G101" s="17">
        <v>34.44</v>
      </c>
      <c r="H101" s="17">
        <v>37.13</v>
      </c>
      <c r="I101" s="17">
        <v>45.28</v>
      </c>
      <c r="J101" s="17">
        <v>41.08</v>
      </c>
      <c r="K101" s="18">
        <v>157.93</v>
      </c>
      <c r="L101" s="17">
        <v>32.11</v>
      </c>
      <c r="M101" s="17">
        <v>40.35</v>
      </c>
      <c r="N101" s="17">
        <v>44.58</v>
      </c>
      <c r="O101" s="17">
        <v>49.06</v>
      </c>
      <c r="P101" s="18">
        <f t="shared" si="36"/>
        <v>166.10000000000002</v>
      </c>
      <c r="Q101" s="27">
        <f>+Q104+Q107+Q110</f>
        <v>26.86</v>
      </c>
    </row>
    <row r="102" spans="1:17" ht="12">
      <c r="A102" s="16" t="s">
        <v>23</v>
      </c>
      <c r="B102" s="17">
        <v>29.8</v>
      </c>
      <c r="C102" s="17">
        <v>37.34</v>
      </c>
      <c r="D102" s="17">
        <v>39.56</v>
      </c>
      <c r="E102" s="17">
        <v>36.83</v>
      </c>
      <c r="F102" s="18">
        <v>143.53</v>
      </c>
      <c r="G102" s="17">
        <v>35.02</v>
      </c>
      <c r="H102" s="17">
        <v>37.85</v>
      </c>
      <c r="I102" s="17">
        <v>42.43</v>
      </c>
      <c r="J102" s="17">
        <v>41.3</v>
      </c>
      <c r="K102" s="18">
        <v>156.6</v>
      </c>
      <c r="L102" s="17">
        <v>38.37</v>
      </c>
      <c r="M102" s="17">
        <v>46</v>
      </c>
      <c r="N102" s="17">
        <v>46.77</v>
      </c>
      <c r="O102" s="17">
        <v>40.53</v>
      </c>
      <c r="P102" s="18">
        <f t="shared" si="36"/>
        <v>171.67000000000002</v>
      </c>
      <c r="Q102" s="27">
        <f>+Q105+Q108+Q111</f>
        <v>31.97</v>
      </c>
    </row>
    <row r="103" spans="1:17" ht="12">
      <c r="A103" s="16" t="s">
        <v>44</v>
      </c>
      <c r="B103" s="29">
        <f aca="true" t="shared" si="51" ref="B103:N103">B104-B105</f>
        <v>0.2999999999999998</v>
      </c>
      <c r="C103" s="29">
        <f t="shared" si="51"/>
        <v>0.20999999999999996</v>
      </c>
      <c r="D103" s="29">
        <f t="shared" si="51"/>
        <v>0.3500000000000001</v>
      </c>
      <c r="E103" s="29">
        <f t="shared" si="51"/>
        <v>-0.5899999999999994</v>
      </c>
      <c r="F103" s="30">
        <f t="shared" si="51"/>
        <v>0.2699999999999996</v>
      </c>
      <c r="G103" s="29">
        <f t="shared" si="51"/>
        <v>0.25</v>
      </c>
      <c r="H103" s="29">
        <f t="shared" si="51"/>
        <v>0.7800000000000002</v>
      </c>
      <c r="I103" s="29">
        <f t="shared" si="51"/>
        <v>0.5099999999999998</v>
      </c>
      <c r="J103" s="29">
        <f t="shared" si="51"/>
        <v>-0.3200000000000003</v>
      </c>
      <c r="K103" s="30">
        <f t="shared" si="51"/>
        <v>1.2200000000000006</v>
      </c>
      <c r="L103" s="29">
        <f t="shared" si="51"/>
        <v>0.5299999999999998</v>
      </c>
      <c r="M103" s="29">
        <f t="shared" si="51"/>
        <v>0.49999999999999956</v>
      </c>
      <c r="N103" s="29">
        <f t="shared" si="51"/>
        <v>0.5600000000000005</v>
      </c>
      <c r="O103" s="29">
        <f>O104-O105</f>
        <v>0.8399999999999999</v>
      </c>
      <c r="P103" s="30">
        <f>P104-P105</f>
        <v>2.4300000000000015</v>
      </c>
      <c r="Q103" s="29">
        <f>Q104-Q105</f>
        <v>-0.5800000000000001</v>
      </c>
    </row>
    <row r="104" spans="1:17" ht="12">
      <c r="A104" s="16" t="s">
        <v>32</v>
      </c>
      <c r="B104" s="17">
        <v>3.05</v>
      </c>
      <c r="C104" s="17">
        <v>3.15</v>
      </c>
      <c r="D104" s="17">
        <v>4.07</v>
      </c>
      <c r="E104" s="17">
        <v>3.43</v>
      </c>
      <c r="F104" s="18">
        <v>13.7</v>
      </c>
      <c r="G104" s="17">
        <v>3.43</v>
      </c>
      <c r="H104" s="17">
        <v>3.93</v>
      </c>
      <c r="I104" s="17">
        <v>4.42</v>
      </c>
      <c r="J104" s="17">
        <v>3.87</v>
      </c>
      <c r="K104" s="18">
        <v>15.65</v>
      </c>
      <c r="L104" s="17">
        <v>3.78</v>
      </c>
      <c r="M104" s="17">
        <v>4.22</v>
      </c>
      <c r="N104" s="17">
        <v>4.62</v>
      </c>
      <c r="O104" s="17">
        <v>5.08</v>
      </c>
      <c r="P104" s="18">
        <f t="shared" si="36"/>
        <v>17.700000000000003</v>
      </c>
      <c r="Q104" s="17">
        <v>3.19</v>
      </c>
    </row>
    <row r="105" spans="1:17" ht="12">
      <c r="A105" s="16" t="s">
        <v>33</v>
      </c>
      <c r="B105" s="17">
        <v>2.75</v>
      </c>
      <c r="C105" s="17">
        <v>2.94</v>
      </c>
      <c r="D105" s="17">
        <v>3.72</v>
      </c>
      <c r="E105" s="17">
        <v>4.02</v>
      </c>
      <c r="F105" s="18">
        <v>13.43</v>
      </c>
      <c r="G105" s="17">
        <v>3.18</v>
      </c>
      <c r="H105" s="17">
        <v>3.15</v>
      </c>
      <c r="I105" s="17">
        <v>3.91</v>
      </c>
      <c r="J105" s="17">
        <v>4.19</v>
      </c>
      <c r="K105" s="18">
        <v>14.43</v>
      </c>
      <c r="L105" s="17">
        <v>3.25</v>
      </c>
      <c r="M105" s="17">
        <v>3.72</v>
      </c>
      <c r="N105" s="17">
        <v>4.06</v>
      </c>
      <c r="O105" s="17">
        <v>4.24</v>
      </c>
      <c r="P105" s="18">
        <f t="shared" si="36"/>
        <v>15.270000000000001</v>
      </c>
      <c r="Q105" s="17">
        <v>3.77</v>
      </c>
    </row>
    <row r="106" spans="1:17" ht="12">
      <c r="A106" s="16" t="s">
        <v>45</v>
      </c>
      <c r="B106" s="29">
        <f aca="true" t="shared" si="52" ref="B106:N106">B107-B108</f>
        <v>-8.11</v>
      </c>
      <c r="C106" s="29">
        <f t="shared" si="52"/>
        <v>-7.5600000000000005</v>
      </c>
      <c r="D106" s="29">
        <f t="shared" si="52"/>
        <v>-2.6399999999999997</v>
      </c>
      <c r="E106" s="29">
        <f t="shared" si="52"/>
        <v>-8.46</v>
      </c>
      <c r="F106" s="30">
        <f t="shared" si="52"/>
        <v>-26.770000000000003</v>
      </c>
      <c r="G106" s="29">
        <f t="shared" si="52"/>
        <v>-7.630000000000001</v>
      </c>
      <c r="H106" s="29">
        <f t="shared" si="52"/>
        <v>-7.909999999999999</v>
      </c>
      <c r="I106" s="29">
        <f t="shared" si="52"/>
        <v>-3.26</v>
      </c>
      <c r="J106" s="29">
        <f t="shared" si="52"/>
        <v>-10.36</v>
      </c>
      <c r="K106" s="30">
        <f t="shared" si="52"/>
        <v>-29.16</v>
      </c>
      <c r="L106" s="29">
        <f t="shared" si="52"/>
        <v>-10.770000000000001</v>
      </c>
      <c r="M106" s="29">
        <f t="shared" si="52"/>
        <v>-10.089999999999998</v>
      </c>
      <c r="N106" s="29">
        <f t="shared" si="52"/>
        <v>-3.3599999999999994</v>
      </c>
      <c r="O106" s="29">
        <f>O107-O108</f>
        <v>-8.260000000000002</v>
      </c>
      <c r="P106" s="30">
        <f>P107-P108</f>
        <v>-32.480000000000004</v>
      </c>
      <c r="Q106" s="29">
        <f>Q107-Q108</f>
        <v>-11.89</v>
      </c>
    </row>
    <row r="107" spans="1:17" ht="12">
      <c r="A107" s="16" t="s">
        <v>32</v>
      </c>
      <c r="B107" s="17">
        <v>4.66</v>
      </c>
      <c r="C107" s="17">
        <v>5.58</v>
      </c>
      <c r="D107" s="17">
        <v>7.22</v>
      </c>
      <c r="E107" s="17">
        <v>5.87</v>
      </c>
      <c r="F107" s="18">
        <v>23.33</v>
      </c>
      <c r="G107" s="17">
        <v>6.5</v>
      </c>
      <c r="H107" s="17">
        <v>6.19</v>
      </c>
      <c r="I107" s="17">
        <v>7.32</v>
      </c>
      <c r="J107" s="17">
        <v>6.75</v>
      </c>
      <c r="K107" s="18">
        <v>26.76</v>
      </c>
      <c r="L107" s="17">
        <v>5.33</v>
      </c>
      <c r="M107" s="17">
        <v>6.74</v>
      </c>
      <c r="N107" s="17">
        <v>7.4</v>
      </c>
      <c r="O107" s="17">
        <v>8.45</v>
      </c>
      <c r="P107" s="18">
        <f t="shared" si="36"/>
        <v>27.919999999999998</v>
      </c>
      <c r="Q107" s="17">
        <v>3.75</v>
      </c>
    </row>
    <row r="108" spans="1:17" ht="12">
      <c r="A108" s="16" t="s">
        <v>33</v>
      </c>
      <c r="B108" s="17">
        <v>12.77</v>
      </c>
      <c r="C108" s="17">
        <v>13.14</v>
      </c>
      <c r="D108" s="17">
        <v>9.86</v>
      </c>
      <c r="E108" s="17">
        <v>14.33</v>
      </c>
      <c r="F108" s="18">
        <v>50.1</v>
      </c>
      <c r="G108" s="17">
        <v>14.13</v>
      </c>
      <c r="H108" s="17">
        <v>14.1</v>
      </c>
      <c r="I108" s="17">
        <v>10.58</v>
      </c>
      <c r="J108" s="17">
        <v>17.11</v>
      </c>
      <c r="K108" s="18">
        <v>55.92</v>
      </c>
      <c r="L108" s="17">
        <v>16.1</v>
      </c>
      <c r="M108" s="17">
        <v>16.83</v>
      </c>
      <c r="N108" s="17">
        <v>10.76</v>
      </c>
      <c r="O108" s="17">
        <v>16.71</v>
      </c>
      <c r="P108" s="18">
        <f t="shared" si="36"/>
        <v>60.4</v>
      </c>
      <c r="Q108" s="17">
        <v>15.64</v>
      </c>
    </row>
    <row r="109" spans="1:17" ht="12">
      <c r="A109" s="16" t="s">
        <v>42</v>
      </c>
      <c r="B109" s="17">
        <f aca="true" t="shared" si="53" ref="B109:N109">B110-B111</f>
        <v>6.49</v>
      </c>
      <c r="C109" s="17">
        <f t="shared" si="53"/>
        <v>3.9499999999999993</v>
      </c>
      <c r="D109" s="17">
        <f t="shared" si="53"/>
        <v>5.079999999999998</v>
      </c>
      <c r="E109" s="17">
        <f t="shared" si="53"/>
        <v>9.3</v>
      </c>
      <c r="F109" s="18">
        <f t="shared" si="53"/>
        <v>24.819999999999993</v>
      </c>
      <c r="G109" s="17">
        <f t="shared" si="53"/>
        <v>6.800000000000001</v>
      </c>
      <c r="H109" s="17">
        <f t="shared" si="53"/>
        <v>6.41</v>
      </c>
      <c r="I109" s="17">
        <f t="shared" si="53"/>
        <v>5.599999999999998</v>
      </c>
      <c r="J109" s="17">
        <f t="shared" si="53"/>
        <v>10.46</v>
      </c>
      <c r="K109" s="18">
        <f t="shared" si="53"/>
        <v>29.269999999999996</v>
      </c>
      <c r="L109" s="17">
        <f t="shared" si="53"/>
        <v>3.9800000000000004</v>
      </c>
      <c r="M109" s="17">
        <f t="shared" si="53"/>
        <v>3.9400000000000013</v>
      </c>
      <c r="N109" s="17">
        <f t="shared" si="53"/>
        <v>0.610000000000003</v>
      </c>
      <c r="O109" s="17">
        <f>O110-O111</f>
        <v>15.950000000000003</v>
      </c>
      <c r="P109" s="18">
        <f>P110-P111</f>
        <v>24.480000000000004</v>
      </c>
      <c r="Q109" s="17">
        <f>Q110-Q111</f>
        <v>7.360000000000001</v>
      </c>
    </row>
    <row r="110" spans="1:17" ht="12">
      <c r="A110" s="16" t="s">
        <v>32</v>
      </c>
      <c r="B110" s="17">
        <v>20.77</v>
      </c>
      <c r="C110" s="17">
        <v>25.21</v>
      </c>
      <c r="D110" s="17">
        <v>31.06</v>
      </c>
      <c r="E110" s="17">
        <v>27.78</v>
      </c>
      <c r="F110" s="18">
        <v>104.82</v>
      </c>
      <c r="G110" s="17">
        <v>24.51</v>
      </c>
      <c r="H110" s="17">
        <v>27.01</v>
      </c>
      <c r="I110" s="17">
        <v>33.54</v>
      </c>
      <c r="J110" s="17">
        <v>30.46</v>
      </c>
      <c r="K110" s="18">
        <v>115.52</v>
      </c>
      <c r="L110" s="17">
        <v>23</v>
      </c>
      <c r="M110" s="17">
        <v>29.39</v>
      </c>
      <c r="N110" s="17">
        <v>32.56</v>
      </c>
      <c r="O110" s="17">
        <v>35.53</v>
      </c>
      <c r="P110" s="18">
        <f t="shared" si="36"/>
        <v>120.48</v>
      </c>
      <c r="Q110" s="17">
        <v>19.92</v>
      </c>
    </row>
    <row r="111" spans="1:17" ht="12">
      <c r="A111" s="16" t="s">
        <v>33</v>
      </c>
      <c r="B111" s="17">
        <v>14.28</v>
      </c>
      <c r="C111" s="17">
        <v>21.26</v>
      </c>
      <c r="D111" s="17">
        <v>25.98</v>
      </c>
      <c r="E111" s="17">
        <v>18.48</v>
      </c>
      <c r="F111" s="18">
        <v>80</v>
      </c>
      <c r="G111" s="17">
        <v>17.71</v>
      </c>
      <c r="H111" s="17">
        <v>20.6</v>
      </c>
      <c r="I111" s="17">
        <v>27.94</v>
      </c>
      <c r="J111" s="17">
        <v>20</v>
      </c>
      <c r="K111" s="18">
        <v>86.25</v>
      </c>
      <c r="L111" s="17">
        <v>19.02</v>
      </c>
      <c r="M111" s="17">
        <v>25.45</v>
      </c>
      <c r="N111" s="17">
        <v>31.95</v>
      </c>
      <c r="O111" s="17">
        <v>19.58</v>
      </c>
      <c r="P111" s="18">
        <f t="shared" si="36"/>
        <v>96</v>
      </c>
      <c r="Q111" s="17">
        <v>12.56</v>
      </c>
    </row>
    <row r="112" spans="1:17" ht="12">
      <c r="A112" s="16" t="s">
        <v>46</v>
      </c>
      <c r="B112" s="25">
        <f aca="true" t="shared" si="54" ref="B112:N112">B113-B114</f>
        <v>-0.23999999999999988</v>
      </c>
      <c r="C112" s="25">
        <f t="shared" si="54"/>
        <v>-1.94</v>
      </c>
      <c r="D112" s="25">
        <f t="shared" si="54"/>
        <v>-0.53</v>
      </c>
      <c r="E112" s="25">
        <f t="shared" si="54"/>
        <v>-2.86</v>
      </c>
      <c r="F112" s="26">
        <f t="shared" si="54"/>
        <v>-5.57</v>
      </c>
      <c r="G112" s="25">
        <f t="shared" si="54"/>
        <v>-0.8900000000000001</v>
      </c>
      <c r="H112" s="25">
        <f t="shared" si="54"/>
        <v>-1.24</v>
      </c>
      <c r="I112" s="25">
        <f t="shared" si="54"/>
        <v>-1.59</v>
      </c>
      <c r="J112" s="25">
        <f t="shared" si="54"/>
        <v>-0.08000000000000007</v>
      </c>
      <c r="K112" s="26">
        <f t="shared" si="54"/>
        <v>-3.8000000000000007</v>
      </c>
      <c r="L112" s="25">
        <f t="shared" si="54"/>
        <v>0.06000000000000005</v>
      </c>
      <c r="M112" s="25">
        <f t="shared" si="54"/>
        <v>-1.9500000000000002</v>
      </c>
      <c r="N112" s="25">
        <f t="shared" si="54"/>
        <v>-1.0599999999999998</v>
      </c>
      <c r="O112" s="25">
        <f>O113-O114</f>
        <v>0.3999999999999999</v>
      </c>
      <c r="P112" s="26">
        <f>P113-P114</f>
        <v>-2.549999999999999</v>
      </c>
      <c r="Q112" s="25">
        <f>Q113-Q114</f>
        <v>-0.040000000000000036</v>
      </c>
    </row>
    <row r="113" spans="1:17" ht="12">
      <c r="A113" s="16" t="s">
        <v>12</v>
      </c>
      <c r="B113" s="25">
        <f>+B116</f>
        <v>0.92</v>
      </c>
      <c r="C113" s="25">
        <f>+C116</f>
        <v>0.6</v>
      </c>
      <c r="D113" s="25">
        <f>+D116</f>
        <v>0.97</v>
      </c>
      <c r="E113" s="25">
        <f>+E116</f>
        <v>0.83</v>
      </c>
      <c r="F113" s="18">
        <v>3.32</v>
      </c>
      <c r="G113" s="25">
        <f>+G116</f>
        <v>0.69</v>
      </c>
      <c r="H113" s="25">
        <f>+H116</f>
        <v>1.09</v>
      </c>
      <c r="I113" s="25">
        <f>+I116</f>
        <v>0.45</v>
      </c>
      <c r="J113" s="25">
        <f>+J116</f>
        <v>3.02</v>
      </c>
      <c r="K113" s="18">
        <v>5.25</v>
      </c>
      <c r="L113" s="25">
        <f>+L116</f>
        <v>0.9</v>
      </c>
      <c r="M113" s="25">
        <f>+M116</f>
        <v>0.96</v>
      </c>
      <c r="N113" s="25">
        <f>+N116</f>
        <v>1.3</v>
      </c>
      <c r="O113" s="25">
        <f>+O116</f>
        <v>1.92</v>
      </c>
      <c r="P113" s="18">
        <f t="shared" si="36"/>
        <v>5.08</v>
      </c>
      <c r="Q113" s="25">
        <f>+Q116</f>
        <v>1.47</v>
      </c>
    </row>
    <row r="114" spans="1:17" ht="12">
      <c r="A114" s="16" t="s">
        <v>13</v>
      </c>
      <c r="B114" s="25">
        <f>+B118</f>
        <v>1.16</v>
      </c>
      <c r="C114" s="25">
        <f>+C118</f>
        <v>2.54</v>
      </c>
      <c r="D114" s="25">
        <f>+D118</f>
        <v>1.5</v>
      </c>
      <c r="E114" s="25">
        <f>+E118</f>
        <v>3.69</v>
      </c>
      <c r="F114" s="18">
        <v>8.89</v>
      </c>
      <c r="G114" s="25">
        <f>+G118</f>
        <v>1.58</v>
      </c>
      <c r="H114" s="25">
        <f>+H118</f>
        <v>2.33</v>
      </c>
      <c r="I114" s="25">
        <f>+I118</f>
        <v>2.04</v>
      </c>
      <c r="J114" s="25">
        <f>+J118</f>
        <v>3.1</v>
      </c>
      <c r="K114" s="18">
        <v>9.05</v>
      </c>
      <c r="L114" s="25">
        <f>+L118</f>
        <v>0.84</v>
      </c>
      <c r="M114" s="25">
        <f>+M118</f>
        <v>2.91</v>
      </c>
      <c r="N114" s="25">
        <f>+N118</f>
        <v>2.36</v>
      </c>
      <c r="O114" s="25">
        <f>+O118</f>
        <v>1.52</v>
      </c>
      <c r="P114" s="18">
        <f t="shared" si="36"/>
        <v>7.629999999999999</v>
      </c>
      <c r="Q114" s="25">
        <f>+Q118</f>
        <v>1.51</v>
      </c>
    </row>
    <row r="115" spans="1:17" ht="12">
      <c r="A115" s="16" t="s">
        <v>47</v>
      </c>
      <c r="B115" s="25">
        <f>+B116</f>
        <v>0.92</v>
      </c>
      <c r="C115" s="25">
        <f aca="true" t="shared" si="55" ref="C115:N115">+C116</f>
        <v>0.6</v>
      </c>
      <c r="D115" s="25">
        <f t="shared" si="55"/>
        <v>0.97</v>
      </c>
      <c r="E115" s="25">
        <f t="shared" si="55"/>
        <v>0.83</v>
      </c>
      <c r="F115" s="26">
        <f t="shared" si="55"/>
        <v>3.32</v>
      </c>
      <c r="G115" s="25">
        <f t="shared" si="55"/>
        <v>0.69</v>
      </c>
      <c r="H115" s="25">
        <f t="shared" si="55"/>
        <v>1.09</v>
      </c>
      <c r="I115" s="25">
        <f t="shared" si="55"/>
        <v>0.45</v>
      </c>
      <c r="J115" s="25">
        <f t="shared" si="55"/>
        <v>3.02</v>
      </c>
      <c r="K115" s="26">
        <f t="shared" si="55"/>
        <v>5.25</v>
      </c>
      <c r="L115" s="25">
        <f t="shared" si="55"/>
        <v>0.9</v>
      </c>
      <c r="M115" s="25">
        <f t="shared" si="55"/>
        <v>0.96</v>
      </c>
      <c r="N115" s="25">
        <f t="shared" si="55"/>
        <v>1.3</v>
      </c>
      <c r="O115" s="25">
        <f>+O116</f>
        <v>1.92</v>
      </c>
      <c r="P115" s="26">
        <f t="shared" si="36"/>
        <v>5.08</v>
      </c>
      <c r="Q115" s="25">
        <f>+Q116</f>
        <v>1.47</v>
      </c>
    </row>
    <row r="116" spans="1:17" ht="12">
      <c r="A116" s="16" t="s">
        <v>22</v>
      </c>
      <c r="B116" s="17">
        <v>0.92</v>
      </c>
      <c r="C116" s="17">
        <v>0.6</v>
      </c>
      <c r="D116" s="17">
        <v>0.97</v>
      </c>
      <c r="E116" s="17">
        <v>0.83</v>
      </c>
      <c r="F116" s="18">
        <v>3.32</v>
      </c>
      <c r="G116" s="17">
        <v>0.69</v>
      </c>
      <c r="H116" s="17">
        <v>1.09</v>
      </c>
      <c r="I116" s="17">
        <v>0.45</v>
      </c>
      <c r="J116" s="17">
        <v>3.02</v>
      </c>
      <c r="K116" s="18">
        <v>5.25</v>
      </c>
      <c r="L116" s="17">
        <v>0.9</v>
      </c>
      <c r="M116" s="17">
        <v>0.96</v>
      </c>
      <c r="N116" s="17">
        <v>1.3</v>
      </c>
      <c r="O116" s="17">
        <v>1.92</v>
      </c>
      <c r="P116" s="18">
        <f t="shared" si="36"/>
        <v>5.08</v>
      </c>
      <c r="Q116" s="17">
        <v>1.47</v>
      </c>
    </row>
    <row r="117" spans="1:17" ht="12">
      <c r="A117" s="16" t="s">
        <v>48</v>
      </c>
      <c r="B117" s="25">
        <v>-1.16</v>
      </c>
      <c r="C117" s="25">
        <v>-2.54</v>
      </c>
      <c r="D117" s="25">
        <v>-1.5</v>
      </c>
      <c r="E117" s="25">
        <v>-3.69</v>
      </c>
      <c r="F117" s="26">
        <v>-8.89</v>
      </c>
      <c r="G117" s="25">
        <v>-1.58</v>
      </c>
      <c r="H117" s="25">
        <v>-2.33</v>
      </c>
      <c r="I117" s="25">
        <v>-2.04</v>
      </c>
      <c r="J117" s="25">
        <v>-3.1</v>
      </c>
      <c r="K117" s="26">
        <v>-9.05</v>
      </c>
      <c r="L117" s="25">
        <v>-0.84</v>
      </c>
      <c r="M117" s="25">
        <v>-2.91</v>
      </c>
      <c r="N117" s="25">
        <v>-2.36</v>
      </c>
      <c r="O117" s="25">
        <v>-1.52</v>
      </c>
      <c r="P117" s="26">
        <f t="shared" si="36"/>
        <v>-7.629999999999999</v>
      </c>
      <c r="Q117" s="25">
        <f>+-Q118</f>
        <v>-1.51</v>
      </c>
    </row>
    <row r="118" spans="1:17" ht="12">
      <c r="A118" s="16" t="s">
        <v>23</v>
      </c>
      <c r="B118" s="17">
        <v>1.16</v>
      </c>
      <c r="C118" s="17">
        <v>2.54</v>
      </c>
      <c r="D118" s="17">
        <v>1.5</v>
      </c>
      <c r="E118" s="17">
        <v>3.69</v>
      </c>
      <c r="F118" s="18">
        <v>8.89</v>
      </c>
      <c r="G118" s="17">
        <v>1.58</v>
      </c>
      <c r="H118" s="17">
        <v>2.33</v>
      </c>
      <c r="I118" s="17">
        <v>2.04</v>
      </c>
      <c r="J118" s="17">
        <v>3.1</v>
      </c>
      <c r="K118" s="18">
        <v>9.05</v>
      </c>
      <c r="L118" s="17">
        <v>0.84</v>
      </c>
      <c r="M118" s="17">
        <v>2.91</v>
      </c>
      <c r="N118" s="17">
        <v>2.36</v>
      </c>
      <c r="O118" s="17">
        <v>1.52</v>
      </c>
      <c r="P118" s="18">
        <f t="shared" si="36"/>
        <v>7.629999999999999</v>
      </c>
      <c r="Q118" s="17">
        <v>1.51</v>
      </c>
    </row>
    <row r="119" spans="1:17" ht="12">
      <c r="A119" s="16" t="s">
        <v>49</v>
      </c>
      <c r="B119" s="25">
        <f aca="true" t="shared" si="56" ref="B119:N119">B120-B121</f>
        <v>-0.9</v>
      </c>
      <c r="C119" s="25">
        <f t="shared" si="56"/>
        <v>-0.35</v>
      </c>
      <c r="D119" s="25">
        <f t="shared" si="56"/>
        <v>-1.65</v>
      </c>
      <c r="E119" s="25">
        <f t="shared" si="56"/>
        <v>-0.96</v>
      </c>
      <c r="F119" s="26">
        <f t="shared" si="56"/>
        <v>-3.8600000000000003</v>
      </c>
      <c r="G119" s="25">
        <f t="shared" si="56"/>
        <v>-1.12</v>
      </c>
      <c r="H119" s="25">
        <f t="shared" si="56"/>
        <v>-0.5900000000000001</v>
      </c>
      <c r="I119" s="25">
        <f t="shared" si="56"/>
        <v>-0.42000000000000004</v>
      </c>
      <c r="J119" s="25">
        <f t="shared" si="56"/>
        <v>-0.62</v>
      </c>
      <c r="K119" s="26">
        <f t="shared" si="56"/>
        <v>-2.75</v>
      </c>
      <c r="L119" s="25">
        <f t="shared" si="56"/>
        <v>-0.8</v>
      </c>
      <c r="M119" s="25">
        <f t="shared" si="56"/>
        <v>-0.45999999999999996</v>
      </c>
      <c r="N119" s="25">
        <f t="shared" si="56"/>
        <v>-0.47</v>
      </c>
      <c r="O119" s="25">
        <f>O120-O121</f>
        <v>-0.6</v>
      </c>
      <c r="P119" s="26">
        <f>P120-P121</f>
        <v>-2.33</v>
      </c>
      <c r="Q119" s="25">
        <f>Q120-Q121</f>
        <v>-0.22000000000000003</v>
      </c>
    </row>
    <row r="120" spans="1:17" ht="12">
      <c r="A120" s="16" t="s">
        <v>12</v>
      </c>
      <c r="B120" s="17">
        <v>0.11</v>
      </c>
      <c r="C120" s="17">
        <v>0.28</v>
      </c>
      <c r="D120" s="17">
        <v>0.27</v>
      </c>
      <c r="E120" s="17">
        <v>0.22</v>
      </c>
      <c r="F120" s="18">
        <v>0.88</v>
      </c>
      <c r="G120" s="17">
        <v>0.13</v>
      </c>
      <c r="H120" s="17">
        <v>0.18</v>
      </c>
      <c r="I120" s="17">
        <v>0.14</v>
      </c>
      <c r="J120" s="17">
        <v>0.35</v>
      </c>
      <c r="K120" s="18">
        <v>0.8</v>
      </c>
      <c r="L120" s="17">
        <v>0.25</v>
      </c>
      <c r="M120" s="17">
        <v>0.15</v>
      </c>
      <c r="N120" s="17">
        <v>0.1</v>
      </c>
      <c r="O120" s="17">
        <v>0.09</v>
      </c>
      <c r="P120" s="18">
        <f t="shared" si="36"/>
        <v>0.59</v>
      </c>
      <c r="Q120" s="25">
        <f>+Q123+Q128</f>
        <v>0.05</v>
      </c>
    </row>
    <row r="121" spans="1:17" ht="12">
      <c r="A121" s="16" t="s">
        <v>13</v>
      </c>
      <c r="B121" s="17">
        <v>1.01</v>
      </c>
      <c r="C121" s="17">
        <v>0.63</v>
      </c>
      <c r="D121" s="17">
        <v>1.92</v>
      </c>
      <c r="E121" s="17">
        <v>1.18</v>
      </c>
      <c r="F121" s="18">
        <v>4.74</v>
      </c>
      <c r="G121" s="17">
        <v>1.25</v>
      </c>
      <c r="H121" s="17">
        <v>0.77</v>
      </c>
      <c r="I121" s="17">
        <v>0.56</v>
      </c>
      <c r="J121" s="17">
        <v>0.97</v>
      </c>
      <c r="K121" s="18">
        <v>3.55</v>
      </c>
      <c r="L121" s="17">
        <v>1.05</v>
      </c>
      <c r="M121" s="17">
        <v>0.61</v>
      </c>
      <c r="N121" s="17">
        <v>0.57</v>
      </c>
      <c r="O121" s="17">
        <v>0.69</v>
      </c>
      <c r="P121" s="18">
        <f t="shared" si="36"/>
        <v>2.92</v>
      </c>
      <c r="Q121" s="25">
        <f>+Q124+Q126+Q129</f>
        <v>0.27</v>
      </c>
    </row>
    <row r="122" spans="1:17" ht="12">
      <c r="A122" s="16" t="s">
        <v>50</v>
      </c>
      <c r="B122" s="25">
        <f aca="true" t="shared" si="57" ref="B122:N122">B123-B124</f>
        <v>-0.8300000000000001</v>
      </c>
      <c r="C122" s="25">
        <f t="shared" si="57"/>
        <v>-0.27</v>
      </c>
      <c r="D122" s="25">
        <f t="shared" si="57"/>
        <v>-0.53</v>
      </c>
      <c r="E122" s="25">
        <f t="shared" si="57"/>
        <v>-0.54</v>
      </c>
      <c r="F122" s="26">
        <f t="shared" si="57"/>
        <v>-2.17</v>
      </c>
      <c r="G122" s="25">
        <f t="shared" si="57"/>
        <v>-0.61</v>
      </c>
      <c r="H122" s="25">
        <f t="shared" si="57"/>
        <v>-0.5</v>
      </c>
      <c r="I122" s="25">
        <f t="shared" si="57"/>
        <v>-0.38</v>
      </c>
      <c r="J122" s="25">
        <f t="shared" si="57"/>
        <v>-0.47</v>
      </c>
      <c r="K122" s="26">
        <f t="shared" si="57"/>
        <v>-1.96</v>
      </c>
      <c r="L122" s="25">
        <f t="shared" si="57"/>
        <v>-0.5700000000000001</v>
      </c>
      <c r="M122" s="25">
        <f t="shared" si="57"/>
        <v>-0.21</v>
      </c>
      <c r="N122" s="25">
        <f t="shared" si="57"/>
        <v>-0.27</v>
      </c>
      <c r="O122" s="25">
        <f>O123-O124</f>
        <v>-0.31000000000000005</v>
      </c>
      <c r="P122" s="26">
        <f>P123-P124</f>
        <v>-1.3599999999999999</v>
      </c>
      <c r="Q122" s="25">
        <f>Q123-Q124</f>
        <v>-0.13</v>
      </c>
    </row>
    <row r="123" spans="1:17" ht="12">
      <c r="A123" s="16" t="s">
        <v>22</v>
      </c>
      <c r="B123" s="17">
        <v>0.1</v>
      </c>
      <c r="C123" s="17">
        <v>0.28</v>
      </c>
      <c r="D123" s="17">
        <v>0.27</v>
      </c>
      <c r="E123" s="17">
        <v>0.22</v>
      </c>
      <c r="F123" s="18">
        <v>0.87</v>
      </c>
      <c r="G123" s="17">
        <v>0.13</v>
      </c>
      <c r="H123" s="17">
        <v>0.05</v>
      </c>
      <c r="I123" s="17">
        <v>0.11</v>
      </c>
      <c r="J123" s="17">
        <v>0.28</v>
      </c>
      <c r="K123" s="18">
        <v>0.57</v>
      </c>
      <c r="L123" s="17">
        <v>0.24</v>
      </c>
      <c r="M123" s="17">
        <v>0.15</v>
      </c>
      <c r="N123" s="17">
        <v>0.09</v>
      </c>
      <c r="O123" s="17">
        <v>0.09</v>
      </c>
      <c r="P123" s="18">
        <f t="shared" si="36"/>
        <v>0.57</v>
      </c>
      <c r="Q123" s="17">
        <v>0.04</v>
      </c>
    </row>
    <row r="124" spans="1:17" ht="12">
      <c r="A124" s="16" t="s">
        <v>23</v>
      </c>
      <c r="B124" s="17">
        <v>0.93</v>
      </c>
      <c r="C124" s="17">
        <v>0.55</v>
      </c>
      <c r="D124" s="17">
        <v>0.8</v>
      </c>
      <c r="E124" s="17">
        <v>0.76</v>
      </c>
      <c r="F124" s="18">
        <v>3.04</v>
      </c>
      <c r="G124" s="17">
        <v>0.74</v>
      </c>
      <c r="H124" s="17">
        <v>0.55</v>
      </c>
      <c r="I124" s="17">
        <v>0.49</v>
      </c>
      <c r="J124" s="17">
        <v>0.75</v>
      </c>
      <c r="K124" s="18">
        <v>2.53</v>
      </c>
      <c r="L124" s="17">
        <v>0.81</v>
      </c>
      <c r="M124" s="17">
        <v>0.36</v>
      </c>
      <c r="N124" s="17">
        <v>0.36</v>
      </c>
      <c r="O124" s="17">
        <v>0.4</v>
      </c>
      <c r="P124" s="18">
        <f t="shared" si="36"/>
        <v>1.9299999999999997</v>
      </c>
      <c r="Q124" s="17">
        <v>0.17</v>
      </c>
    </row>
    <row r="125" spans="1:17" ht="12">
      <c r="A125" s="16" t="s">
        <v>51</v>
      </c>
      <c r="B125" s="25">
        <v>-0.07</v>
      </c>
      <c r="C125" s="25">
        <v>-0.08</v>
      </c>
      <c r="D125" s="25">
        <v>-1.12</v>
      </c>
      <c r="E125" s="25">
        <v>-0.42</v>
      </c>
      <c r="F125" s="26">
        <v>-1.69</v>
      </c>
      <c r="G125" s="25">
        <v>-0.51</v>
      </c>
      <c r="H125" s="25">
        <v>-0.22</v>
      </c>
      <c r="I125" s="25">
        <v>-0.04</v>
      </c>
      <c r="J125" s="25">
        <v>-0.17</v>
      </c>
      <c r="K125" s="26">
        <v>-0.94</v>
      </c>
      <c r="L125" s="25">
        <v>-0.22</v>
      </c>
      <c r="M125" s="25">
        <v>-0.24</v>
      </c>
      <c r="N125" s="25">
        <v>-0.2</v>
      </c>
      <c r="O125" s="25">
        <v>-0.29</v>
      </c>
      <c r="P125" s="26">
        <f t="shared" si="36"/>
        <v>-0.95</v>
      </c>
      <c r="Q125" s="25">
        <f>-Q126</f>
        <v>-0.09</v>
      </c>
    </row>
    <row r="126" spans="1:17" ht="12">
      <c r="A126" s="16" t="s">
        <v>22</v>
      </c>
      <c r="B126" s="17">
        <v>0.08</v>
      </c>
      <c r="C126" s="17">
        <v>0.08</v>
      </c>
      <c r="D126" s="17">
        <v>1.12</v>
      </c>
      <c r="E126" s="17">
        <v>0.42</v>
      </c>
      <c r="F126" s="18">
        <v>1.7</v>
      </c>
      <c r="G126" s="17">
        <v>0.51</v>
      </c>
      <c r="H126" s="17">
        <v>0.22</v>
      </c>
      <c r="I126" s="17">
        <v>0.06</v>
      </c>
      <c r="J126" s="17">
        <v>0.22</v>
      </c>
      <c r="K126" s="18">
        <v>1.01</v>
      </c>
      <c r="L126" s="17">
        <v>0.22</v>
      </c>
      <c r="M126" s="17">
        <v>0.24</v>
      </c>
      <c r="N126" s="17">
        <v>0.2</v>
      </c>
      <c r="O126" s="17">
        <v>0.29</v>
      </c>
      <c r="P126" s="18">
        <f t="shared" si="36"/>
        <v>0.95</v>
      </c>
      <c r="Q126" s="17">
        <v>0.09</v>
      </c>
    </row>
    <row r="127" spans="1:17" ht="12">
      <c r="A127" s="16" t="s">
        <v>52</v>
      </c>
      <c r="B127" s="25">
        <f aca="true" t="shared" si="58" ref="B127:N127">B128-B129</f>
        <v>0</v>
      </c>
      <c r="C127" s="25">
        <f t="shared" si="58"/>
        <v>0</v>
      </c>
      <c r="D127" s="25">
        <f t="shared" si="58"/>
        <v>0</v>
      </c>
      <c r="E127" s="25">
        <f t="shared" si="58"/>
        <v>0</v>
      </c>
      <c r="F127" s="26">
        <f t="shared" si="58"/>
        <v>0</v>
      </c>
      <c r="G127" s="25">
        <f t="shared" si="58"/>
        <v>0</v>
      </c>
      <c r="H127" s="25">
        <f t="shared" si="58"/>
        <v>0.13</v>
      </c>
      <c r="I127" s="25">
        <f t="shared" si="58"/>
        <v>0</v>
      </c>
      <c r="J127" s="25">
        <f t="shared" si="58"/>
        <v>0.02</v>
      </c>
      <c r="K127" s="26">
        <f t="shared" si="58"/>
        <v>0.15</v>
      </c>
      <c r="L127" s="25">
        <f t="shared" si="58"/>
        <v>-0.01</v>
      </c>
      <c r="M127" s="25">
        <f t="shared" si="58"/>
        <v>-0.01</v>
      </c>
      <c r="N127" s="25">
        <f t="shared" si="58"/>
        <v>0</v>
      </c>
      <c r="O127" s="25">
        <f>O128-O129</f>
        <v>0</v>
      </c>
      <c r="P127" s="26">
        <f>P128-P129</f>
        <v>-0.02</v>
      </c>
      <c r="Q127" s="25">
        <f>Q128-Q129</f>
        <v>0</v>
      </c>
    </row>
    <row r="128" spans="1:17" ht="12">
      <c r="A128" s="16" t="s">
        <v>22</v>
      </c>
      <c r="B128" s="17">
        <v>0</v>
      </c>
      <c r="C128" s="17">
        <v>0</v>
      </c>
      <c r="D128" s="17">
        <v>0</v>
      </c>
      <c r="E128" s="17">
        <v>0</v>
      </c>
      <c r="F128" s="18">
        <v>0</v>
      </c>
      <c r="G128" s="17">
        <v>0</v>
      </c>
      <c r="H128" s="17">
        <v>0.13</v>
      </c>
      <c r="I128" s="17">
        <v>0.01</v>
      </c>
      <c r="J128" s="17">
        <v>0.02</v>
      </c>
      <c r="K128" s="18">
        <v>0.16</v>
      </c>
      <c r="L128" s="17">
        <v>0.01</v>
      </c>
      <c r="M128" s="17">
        <v>0</v>
      </c>
      <c r="N128" s="17">
        <v>0.01</v>
      </c>
      <c r="O128" s="17">
        <v>0</v>
      </c>
      <c r="P128" s="18">
        <f t="shared" si="36"/>
        <v>0.02</v>
      </c>
      <c r="Q128" s="17">
        <v>0.01</v>
      </c>
    </row>
    <row r="129" spans="1:17" ht="12">
      <c r="A129" s="16" t="s">
        <v>23</v>
      </c>
      <c r="B129" s="17">
        <v>0</v>
      </c>
      <c r="C129" s="17">
        <v>0</v>
      </c>
      <c r="D129" s="17">
        <v>0</v>
      </c>
      <c r="E129" s="17">
        <v>0</v>
      </c>
      <c r="F129" s="18">
        <v>0</v>
      </c>
      <c r="G129" s="17">
        <v>0</v>
      </c>
      <c r="H129" s="17">
        <v>0</v>
      </c>
      <c r="I129" s="17">
        <v>0.01</v>
      </c>
      <c r="J129" s="17">
        <v>0</v>
      </c>
      <c r="K129" s="18">
        <v>0.01</v>
      </c>
      <c r="L129" s="17">
        <v>0.02</v>
      </c>
      <c r="M129" s="17">
        <v>0.01</v>
      </c>
      <c r="N129" s="17">
        <v>0.01</v>
      </c>
      <c r="O129" s="17">
        <v>0</v>
      </c>
      <c r="P129" s="18">
        <f t="shared" si="36"/>
        <v>0.04</v>
      </c>
      <c r="Q129" s="17">
        <v>0.01</v>
      </c>
    </row>
    <row r="130" spans="1:17" ht="12">
      <c r="A130" s="16" t="s">
        <v>53</v>
      </c>
      <c r="B130" s="25">
        <f aca="true" t="shared" si="59" ref="B130:N130">B131-B132</f>
        <v>-0.7599999999999998</v>
      </c>
      <c r="C130" s="25">
        <f t="shared" si="59"/>
        <v>-0.3600000000000001</v>
      </c>
      <c r="D130" s="25">
        <f t="shared" si="59"/>
        <v>-0.7300000000000004</v>
      </c>
      <c r="E130" s="25">
        <f t="shared" si="59"/>
        <v>-1.52</v>
      </c>
      <c r="F130" s="26">
        <f t="shared" si="59"/>
        <v>-3.37</v>
      </c>
      <c r="G130" s="25">
        <f t="shared" si="59"/>
        <v>-0.4700000000000002</v>
      </c>
      <c r="H130" s="25">
        <f t="shared" si="59"/>
        <v>0.050000000000000044</v>
      </c>
      <c r="I130" s="25">
        <f t="shared" si="59"/>
        <v>-0.6000000000000001</v>
      </c>
      <c r="J130" s="25">
        <f t="shared" si="59"/>
        <v>-0.27</v>
      </c>
      <c r="K130" s="26">
        <f t="shared" si="59"/>
        <v>-1.29</v>
      </c>
      <c r="L130" s="25">
        <f t="shared" si="59"/>
        <v>-0.3699999999999999</v>
      </c>
      <c r="M130" s="25">
        <f t="shared" si="59"/>
        <v>-0.3599999999999999</v>
      </c>
      <c r="N130" s="25">
        <f t="shared" si="59"/>
        <v>-1.15</v>
      </c>
      <c r="O130" s="25">
        <f>O131-O132</f>
        <v>-0.54</v>
      </c>
      <c r="P130" s="26">
        <f>P131-P132</f>
        <v>-2.4200000000000017</v>
      </c>
      <c r="Q130" s="25">
        <f>Q131-Q132</f>
        <v>-0.9199999999999997</v>
      </c>
    </row>
    <row r="131" spans="1:17" ht="12">
      <c r="A131" s="16" t="s">
        <v>12</v>
      </c>
      <c r="B131" s="25">
        <f>+B134+B137</f>
        <v>1.35</v>
      </c>
      <c r="C131" s="25">
        <f aca="true" t="shared" si="60" ref="C131:E132">+C134+C137</f>
        <v>1.32</v>
      </c>
      <c r="D131" s="25">
        <f t="shared" si="60"/>
        <v>1.38</v>
      </c>
      <c r="E131" s="25">
        <f t="shared" si="60"/>
        <v>1.15</v>
      </c>
      <c r="F131" s="18">
        <v>5.2</v>
      </c>
      <c r="G131" s="25">
        <f>+G134+G137</f>
        <v>1.4</v>
      </c>
      <c r="H131" s="25">
        <f aca="true" t="shared" si="61" ref="H131:J132">+H134+H137</f>
        <v>1.77</v>
      </c>
      <c r="I131" s="25">
        <f t="shared" si="61"/>
        <v>1.5</v>
      </c>
      <c r="J131" s="25">
        <f t="shared" si="61"/>
        <v>2.04</v>
      </c>
      <c r="K131" s="18">
        <v>6.71</v>
      </c>
      <c r="L131" s="25">
        <f>+L134+L137</f>
        <v>1.8</v>
      </c>
      <c r="M131" s="25">
        <f aca="true" t="shared" si="62" ref="M131:O132">+M134+M137</f>
        <v>1.62</v>
      </c>
      <c r="N131" s="25">
        <f t="shared" si="62"/>
        <v>1.5</v>
      </c>
      <c r="O131" s="25">
        <f t="shared" si="62"/>
        <v>2.02</v>
      </c>
      <c r="P131" s="18">
        <f aca="true" t="shared" si="63" ref="P131:P194">SUM(L131:O131)</f>
        <v>6.9399999999999995</v>
      </c>
      <c r="Q131" s="25">
        <f>+Q134+Q137</f>
        <v>1.09</v>
      </c>
    </row>
    <row r="132" spans="1:17" ht="12">
      <c r="A132" s="16" t="s">
        <v>13</v>
      </c>
      <c r="B132" s="25">
        <f>+B135+B138</f>
        <v>2.11</v>
      </c>
      <c r="C132" s="25">
        <f t="shared" si="60"/>
        <v>1.6800000000000002</v>
      </c>
      <c r="D132" s="25">
        <f t="shared" si="60"/>
        <v>2.1100000000000003</v>
      </c>
      <c r="E132" s="25">
        <f t="shared" si="60"/>
        <v>2.67</v>
      </c>
      <c r="F132" s="18">
        <v>8.57</v>
      </c>
      <c r="G132" s="25">
        <f>+G135+G138</f>
        <v>1.87</v>
      </c>
      <c r="H132" s="25">
        <f t="shared" si="61"/>
        <v>1.72</v>
      </c>
      <c r="I132" s="25">
        <f t="shared" si="61"/>
        <v>2.1</v>
      </c>
      <c r="J132" s="25">
        <f t="shared" si="61"/>
        <v>2.31</v>
      </c>
      <c r="K132" s="18">
        <v>8</v>
      </c>
      <c r="L132" s="25">
        <f>+L135+L138</f>
        <v>2.17</v>
      </c>
      <c r="M132" s="25">
        <f t="shared" si="62"/>
        <v>1.98</v>
      </c>
      <c r="N132" s="25">
        <f t="shared" si="62"/>
        <v>2.65</v>
      </c>
      <c r="O132" s="25">
        <f t="shared" si="62"/>
        <v>2.56</v>
      </c>
      <c r="P132" s="18">
        <f t="shared" si="63"/>
        <v>9.360000000000001</v>
      </c>
      <c r="Q132" s="25">
        <f>+Q135+Q138</f>
        <v>2.01</v>
      </c>
    </row>
    <row r="133" spans="1:17" ht="12">
      <c r="A133" s="16" t="s">
        <v>54</v>
      </c>
      <c r="B133" s="25">
        <f aca="true" t="shared" si="64" ref="B133:N133">B134-B135</f>
        <v>-0.75</v>
      </c>
      <c r="C133" s="25">
        <f t="shared" si="64"/>
        <v>-0.43000000000000005</v>
      </c>
      <c r="D133" s="25">
        <f t="shared" si="64"/>
        <v>-0.8200000000000001</v>
      </c>
      <c r="E133" s="25">
        <f t="shared" si="64"/>
        <v>-1.4800000000000002</v>
      </c>
      <c r="F133" s="26">
        <f t="shared" si="64"/>
        <v>-3.4800000000000004</v>
      </c>
      <c r="G133" s="25">
        <f t="shared" si="64"/>
        <v>-0.47</v>
      </c>
      <c r="H133" s="25">
        <f t="shared" si="64"/>
        <v>-0.08999999999999986</v>
      </c>
      <c r="I133" s="25">
        <f t="shared" si="64"/>
        <v>-0.32000000000000006</v>
      </c>
      <c r="J133" s="25">
        <f t="shared" si="64"/>
        <v>-0.13000000000000012</v>
      </c>
      <c r="K133" s="26">
        <f t="shared" si="64"/>
        <v>-1.0099999999999998</v>
      </c>
      <c r="L133" s="25">
        <f t="shared" si="64"/>
        <v>-0.30000000000000004</v>
      </c>
      <c r="M133" s="25">
        <f t="shared" si="64"/>
        <v>-0.3899999999999999</v>
      </c>
      <c r="N133" s="25">
        <f t="shared" si="64"/>
        <v>-0.8199999999999998</v>
      </c>
      <c r="O133" s="25">
        <f>O134-O135</f>
        <v>-0.3899999999999999</v>
      </c>
      <c r="P133" s="26">
        <f>P134-P135</f>
        <v>-1.8999999999999995</v>
      </c>
      <c r="Q133" s="25">
        <f>Q134-Q135</f>
        <v>-0.9099999999999999</v>
      </c>
    </row>
    <row r="134" spans="1:17" ht="12">
      <c r="A134" s="16" t="s">
        <v>22</v>
      </c>
      <c r="B134" s="17">
        <v>1.03</v>
      </c>
      <c r="C134" s="17">
        <v>0.91</v>
      </c>
      <c r="D134" s="17">
        <v>1.01</v>
      </c>
      <c r="E134" s="17">
        <v>0.72</v>
      </c>
      <c r="F134" s="18">
        <v>3.67</v>
      </c>
      <c r="G134" s="17">
        <v>1.03</v>
      </c>
      <c r="H134" s="17">
        <v>1.37</v>
      </c>
      <c r="I134" s="17">
        <v>1.23</v>
      </c>
      <c r="J134" s="17">
        <v>1.66</v>
      </c>
      <c r="K134" s="18">
        <v>5.29</v>
      </c>
      <c r="L134" s="17">
        <v>1.46</v>
      </c>
      <c r="M134" s="17">
        <v>1.27</v>
      </c>
      <c r="N134" s="17">
        <v>1.25</v>
      </c>
      <c r="O134" s="17">
        <v>1.72</v>
      </c>
      <c r="P134" s="18">
        <f t="shared" si="63"/>
        <v>5.7</v>
      </c>
      <c r="Q134" s="17">
        <v>0.98</v>
      </c>
    </row>
    <row r="135" spans="1:17" ht="12">
      <c r="A135" s="16" t="s">
        <v>23</v>
      </c>
      <c r="B135" s="17">
        <v>1.78</v>
      </c>
      <c r="C135" s="17">
        <v>1.34</v>
      </c>
      <c r="D135" s="17">
        <v>1.83</v>
      </c>
      <c r="E135" s="17">
        <v>2.2</v>
      </c>
      <c r="F135" s="18">
        <v>7.15</v>
      </c>
      <c r="G135" s="17">
        <v>1.5</v>
      </c>
      <c r="H135" s="17">
        <v>1.46</v>
      </c>
      <c r="I135" s="17">
        <v>1.55</v>
      </c>
      <c r="J135" s="17">
        <v>1.79</v>
      </c>
      <c r="K135" s="18">
        <v>6.3</v>
      </c>
      <c r="L135" s="17">
        <v>1.76</v>
      </c>
      <c r="M135" s="17">
        <v>1.66</v>
      </c>
      <c r="N135" s="17">
        <v>2.07</v>
      </c>
      <c r="O135" s="17">
        <v>2.11</v>
      </c>
      <c r="P135" s="18">
        <f t="shared" si="63"/>
        <v>7.6</v>
      </c>
      <c r="Q135" s="17">
        <v>1.89</v>
      </c>
    </row>
    <row r="136" spans="1:17" ht="12">
      <c r="A136" s="16" t="s">
        <v>55</v>
      </c>
      <c r="B136" s="25">
        <f aca="true" t="shared" si="65" ref="B136:N136">B137-B138</f>
        <v>-0.010000000000000009</v>
      </c>
      <c r="C136" s="25">
        <f t="shared" si="65"/>
        <v>0.06999999999999995</v>
      </c>
      <c r="D136" s="25">
        <f t="shared" si="65"/>
        <v>0.08999999999999997</v>
      </c>
      <c r="E136" s="25">
        <f t="shared" si="65"/>
        <v>-0.03999999999999998</v>
      </c>
      <c r="F136" s="26">
        <f t="shared" si="65"/>
        <v>0.1100000000000001</v>
      </c>
      <c r="G136" s="25">
        <f t="shared" si="65"/>
        <v>0</v>
      </c>
      <c r="H136" s="25">
        <f t="shared" si="65"/>
        <v>0.14</v>
      </c>
      <c r="I136" s="25">
        <f t="shared" si="65"/>
        <v>-0.28</v>
      </c>
      <c r="J136" s="25">
        <f t="shared" si="65"/>
        <v>-0.14</v>
      </c>
      <c r="K136" s="26">
        <f t="shared" si="65"/>
        <v>-0.28</v>
      </c>
      <c r="L136" s="25">
        <f t="shared" si="65"/>
        <v>-0.06999999999999995</v>
      </c>
      <c r="M136" s="25">
        <f t="shared" si="65"/>
        <v>0.02999999999999997</v>
      </c>
      <c r="N136" s="25">
        <f t="shared" si="65"/>
        <v>-0.32999999999999996</v>
      </c>
      <c r="O136" s="25">
        <f>O137-O138</f>
        <v>-0.15000000000000002</v>
      </c>
      <c r="P136" s="26">
        <f>P137-P138</f>
        <v>-0.52</v>
      </c>
      <c r="Q136" s="25">
        <f>Q137-Q138</f>
        <v>-0.009999999999999995</v>
      </c>
    </row>
    <row r="137" spans="1:17" ht="12">
      <c r="A137" s="16" t="s">
        <v>22</v>
      </c>
      <c r="B137" s="17">
        <v>0.32</v>
      </c>
      <c r="C137" s="17">
        <v>0.41</v>
      </c>
      <c r="D137" s="17">
        <v>0.37</v>
      </c>
      <c r="E137" s="17">
        <v>0.43</v>
      </c>
      <c r="F137" s="18">
        <v>1.53</v>
      </c>
      <c r="G137" s="17">
        <v>0.37</v>
      </c>
      <c r="H137" s="17">
        <v>0.4</v>
      </c>
      <c r="I137" s="17">
        <v>0.27</v>
      </c>
      <c r="J137" s="17">
        <v>0.38</v>
      </c>
      <c r="K137" s="18">
        <v>1.42</v>
      </c>
      <c r="L137" s="17">
        <v>0.34</v>
      </c>
      <c r="M137" s="17">
        <v>0.35</v>
      </c>
      <c r="N137" s="17">
        <v>0.25</v>
      </c>
      <c r="O137" s="17">
        <v>0.3</v>
      </c>
      <c r="P137" s="18">
        <f t="shared" si="63"/>
        <v>1.24</v>
      </c>
      <c r="Q137" s="31">
        <v>0.11</v>
      </c>
    </row>
    <row r="138" spans="1:17" ht="12">
      <c r="A138" s="16" t="s">
        <v>23</v>
      </c>
      <c r="B138" s="17">
        <v>0.33</v>
      </c>
      <c r="C138" s="17">
        <v>0.34</v>
      </c>
      <c r="D138" s="17">
        <v>0.28</v>
      </c>
      <c r="E138" s="17">
        <v>0.47</v>
      </c>
      <c r="F138" s="18">
        <v>1.42</v>
      </c>
      <c r="G138" s="17">
        <v>0.37</v>
      </c>
      <c r="H138" s="17">
        <v>0.26</v>
      </c>
      <c r="I138" s="17">
        <v>0.55</v>
      </c>
      <c r="J138" s="17">
        <v>0.52</v>
      </c>
      <c r="K138" s="18">
        <v>1.7</v>
      </c>
      <c r="L138" s="17">
        <v>0.41</v>
      </c>
      <c r="M138" s="17">
        <v>0.32</v>
      </c>
      <c r="N138" s="17">
        <v>0.58</v>
      </c>
      <c r="O138" s="17">
        <v>0.45</v>
      </c>
      <c r="P138" s="18">
        <f t="shared" si="63"/>
        <v>1.76</v>
      </c>
      <c r="Q138" s="31">
        <v>0.12</v>
      </c>
    </row>
    <row r="139" spans="1:17" ht="12">
      <c r="A139" s="16" t="s">
        <v>56</v>
      </c>
      <c r="B139" s="25">
        <f aca="true" t="shared" si="66" ref="B139:N139">B140-B141</f>
        <v>-2.4699999999999998</v>
      </c>
      <c r="C139" s="25">
        <f t="shared" si="66"/>
        <v>-4.78</v>
      </c>
      <c r="D139" s="25">
        <f t="shared" si="66"/>
        <v>-3.0000000000000004</v>
      </c>
      <c r="E139" s="25">
        <f t="shared" si="66"/>
        <v>-3.89</v>
      </c>
      <c r="F139" s="26">
        <f t="shared" si="66"/>
        <v>-14.14</v>
      </c>
      <c r="G139" s="25">
        <f t="shared" si="66"/>
        <v>-4.59</v>
      </c>
      <c r="H139" s="25">
        <f t="shared" si="66"/>
        <v>-3.4899999999999998</v>
      </c>
      <c r="I139" s="25">
        <f t="shared" si="66"/>
        <v>-5.13</v>
      </c>
      <c r="J139" s="25">
        <f t="shared" si="66"/>
        <v>-3.4600000000000004</v>
      </c>
      <c r="K139" s="26">
        <f t="shared" si="66"/>
        <v>-16.67</v>
      </c>
      <c r="L139" s="25">
        <f t="shared" si="66"/>
        <v>-3.6799999999999997</v>
      </c>
      <c r="M139" s="25">
        <f t="shared" si="66"/>
        <v>-3.8000000000000003</v>
      </c>
      <c r="N139" s="25">
        <f t="shared" si="66"/>
        <v>-2.9000000000000004</v>
      </c>
      <c r="O139" s="25">
        <f>O140-O141</f>
        <v>-4.55</v>
      </c>
      <c r="P139" s="26">
        <f>P140-P141</f>
        <v>-14.930000000000003</v>
      </c>
      <c r="Q139" s="25">
        <f>Q140-Q141</f>
        <v>-3.9699999999999998</v>
      </c>
    </row>
    <row r="140" spans="1:17" ht="12">
      <c r="A140" s="16" t="s">
        <v>12</v>
      </c>
      <c r="B140" s="17">
        <v>1.04</v>
      </c>
      <c r="C140" s="17">
        <v>1.18</v>
      </c>
      <c r="D140" s="17">
        <v>1.19</v>
      </c>
      <c r="E140" s="17">
        <v>1.15</v>
      </c>
      <c r="F140" s="18">
        <v>4.56</v>
      </c>
      <c r="G140" s="17">
        <v>1.03</v>
      </c>
      <c r="H140" s="17">
        <v>1.56</v>
      </c>
      <c r="I140" s="17">
        <v>1.64</v>
      </c>
      <c r="J140" s="17">
        <v>1.9</v>
      </c>
      <c r="K140" s="18">
        <v>6.13</v>
      </c>
      <c r="L140" s="17">
        <v>1.54</v>
      </c>
      <c r="M140" s="17">
        <v>2.1</v>
      </c>
      <c r="N140" s="17">
        <v>1.97</v>
      </c>
      <c r="O140" s="17">
        <v>1.5</v>
      </c>
      <c r="P140" s="18">
        <f t="shared" si="63"/>
        <v>7.11</v>
      </c>
      <c r="Q140" s="17">
        <v>1.37</v>
      </c>
    </row>
    <row r="141" spans="1:17" ht="12">
      <c r="A141" s="16" t="s">
        <v>13</v>
      </c>
      <c r="B141" s="17">
        <v>3.51</v>
      </c>
      <c r="C141" s="17">
        <v>5.96</v>
      </c>
      <c r="D141" s="17">
        <v>4.19</v>
      </c>
      <c r="E141" s="17">
        <v>5.04</v>
      </c>
      <c r="F141" s="18">
        <v>18.7</v>
      </c>
      <c r="G141" s="17">
        <v>5.62</v>
      </c>
      <c r="H141" s="17">
        <v>5.05</v>
      </c>
      <c r="I141" s="17">
        <v>6.77</v>
      </c>
      <c r="J141" s="17">
        <v>5.36</v>
      </c>
      <c r="K141" s="18">
        <v>22.8</v>
      </c>
      <c r="L141" s="17">
        <v>5.22</v>
      </c>
      <c r="M141" s="17">
        <v>5.9</v>
      </c>
      <c r="N141" s="17">
        <v>4.87</v>
      </c>
      <c r="O141" s="17">
        <v>6.05</v>
      </c>
      <c r="P141" s="18">
        <f t="shared" si="63"/>
        <v>22.040000000000003</v>
      </c>
      <c r="Q141" s="17">
        <v>5.34</v>
      </c>
    </row>
    <row r="142" spans="1:17" ht="12">
      <c r="A142" s="16" t="s">
        <v>57</v>
      </c>
      <c r="B142" s="25">
        <f aca="true" t="shared" si="67" ref="B142:N142">B143-B144</f>
        <v>23.8</v>
      </c>
      <c r="C142" s="25">
        <f t="shared" si="67"/>
        <v>29.6</v>
      </c>
      <c r="D142" s="25">
        <f t="shared" si="67"/>
        <v>24.67</v>
      </c>
      <c r="E142" s="25">
        <f t="shared" si="67"/>
        <v>29.819999999999997</v>
      </c>
      <c r="F142" s="26">
        <f t="shared" si="67"/>
        <v>107.88999999999999</v>
      </c>
      <c r="G142" s="25">
        <f t="shared" si="67"/>
        <v>23.16</v>
      </c>
      <c r="H142" s="25">
        <f t="shared" si="67"/>
        <v>26.029999999999998</v>
      </c>
      <c r="I142" s="25">
        <f t="shared" si="67"/>
        <v>24.7</v>
      </c>
      <c r="J142" s="25">
        <f t="shared" si="67"/>
        <v>23.770000000000003</v>
      </c>
      <c r="K142" s="26">
        <f t="shared" si="67"/>
        <v>97.65999999999998</v>
      </c>
      <c r="L142" s="25">
        <f t="shared" si="67"/>
        <v>22.250000000000007</v>
      </c>
      <c r="M142" s="25">
        <f t="shared" si="67"/>
        <v>25.480000000000004</v>
      </c>
      <c r="N142" s="25">
        <f t="shared" si="67"/>
        <v>28.040000000000003</v>
      </c>
      <c r="O142" s="25">
        <f>O143-O144</f>
        <v>22.040000000000003</v>
      </c>
      <c r="P142" s="26">
        <f>P143-P144</f>
        <v>97.81000000000002</v>
      </c>
      <c r="Q142" s="25">
        <f>Q143-Q144</f>
        <v>19.919999999999995</v>
      </c>
    </row>
    <row r="143" spans="1:17" ht="12">
      <c r="A143" s="16" t="s">
        <v>12</v>
      </c>
      <c r="B143" s="25">
        <f>+B146+B149+B152</f>
        <v>40.78</v>
      </c>
      <c r="C143" s="25">
        <f aca="true" t="shared" si="68" ref="C143:E144">+C146+C149+C152</f>
        <v>44.78</v>
      </c>
      <c r="D143" s="25">
        <f t="shared" si="68"/>
        <v>46.06</v>
      </c>
      <c r="E143" s="25">
        <f t="shared" si="68"/>
        <v>47.169999999999995</v>
      </c>
      <c r="F143" s="18">
        <v>178.79</v>
      </c>
      <c r="G143" s="25">
        <f>+G146+G149+G152</f>
        <v>42.28</v>
      </c>
      <c r="H143" s="25">
        <f aca="true" t="shared" si="69" ref="H143:J144">+H146+H149+H152</f>
        <v>46.23</v>
      </c>
      <c r="I143" s="25">
        <f t="shared" si="69"/>
        <v>47.79</v>
      </c>
      <c r="J143" s="25">
        <f t="shared" si="69"/>
        <v>47.870000000000005</v>
      </c>
      <c r="K143" s="18">
        <v>184.17</v>
      </c>
      <c r="L143" s="25">
        <f>+L146+L149+L152</f>
        <v>42.800000000000004</v>
      </c>
      <c r="M143" s="25">
        <f aca="true" t="shared" si="70" ref="M143:O144">+M146+M149+M152</f>
        <v>47.660000000000004</v>
      </c>
      <c r="N143" s="25">
        <f t="shared" si="70"/>
        <v>49.28</v>
      </c>
      <c r="O143" s="25">
        <f t="shared" si="70"/>
        <v>45.31</v>
      </c>
      <c r="P143" s="18">
        <f t="shared" si="63"/>
        <v>185.05</v>
      </c>
      <c r="Q143" s="25">
        <f>+Q146+Q149+Q152</f>
        <v>41.05</v>
      </c>
    </row>
    <row r="144" spans="1:17" ht="12">
      <c r="A144" s="16" t="s">
        <v>13</v>
      </c>
      <c r="B144" s="25">
        <f>+B147+B150+B153</f>
        <v>16.98</v>
      </c>
      <c r="C144" s="25">
        <f t="shared" si="68"/>
        <v>15.18</v>
      </c>
      <c r="D144" s="25">
        <f t="shared" si="68"/>
        <v>21.39</v>
      </c>
      <c r="E144" s="25">
        <f t="shared" si="68"/>
        <v>17.349999999999998</v>
      </c>
      <c r="F144" s="18">
        <v>70.9</v>
      </c>
      <c r="G144" s="25">
        <f>+G147+G150+G153</f>
        <v>19.12</v>
      </c>
      <c r="H144" s="25">
        <f t="shared" si="69"/>
        <v>20.2</v>
      </c>
      <c r="I144" s="25">
        <f t="shared" si="69"/>
        <v>23.09</v>
      </c>
      <c r="J144" s="25">
        <f t="shared" si="69"/>
        <v>24.1</v>
      </c>
      <c r="K144" s="18">
        <v>86.51</v>
      </c>
      <c r="L144" s="25">
        <f>+L147+L150+L153</f>
        <v>20.549999999999997</v>
      </c>
      <c r="M144" s="25">
        <f t="shared" si="70"/>
        <v>22.18</v>
      </c>
      <c r="N144" s="25">
        <f t="shared" si="70"/>
        <v>21.24</v>
      </c>
      <c r="O144" s="25">
        <f t="shared" si="70"/>
        <v>23.27</v>
      </c>
      <c r="P144" s="18">
        <f t="shared" si="63"/>
        <v>87.24</v>
      </c>
      <c r="Q144" s="25">
        <f>+Q147+Q150+Q153</f>
        <v>21.130000000000003</v>
      </c>
    </row>
    <row r="145" spans="1:17" ht="12">
      <c r="A145" s="16" t="s">
        <v>58</v>
      </c>
      <c r="B145" s="25">
        <f aca="true" t="shared" si="71" ref="B145:N145">B146-B147</f>
        <v>21.03</v>
      </c>
      <c r="C145" s="25">
        <f t="shared" si="71"/>
        <v>24.34</v>
      </c>
      <c r="D145" s="25">
        <f t="shared" si="71"/>
        <v>21.52</v>
      </c>
      <c r="E145" s="25">
        <f t="shared" si="71"/>
        <v>22.299999999999997</v>
      </c>
      <c r="F145" s="26">
        <f t="shared" si="71"/>
        <v>89.19</v>
      </c>
      <c r="G145" s="25">
        <f t="shared" si="71"/>
        <v>19.830000000000002</v>
      </c>
      <c r="H145" s="25">
        <f t="shared" si="71"/>
        <v>19.089999999999996</v>
      </c>
      <c r="I145" s="25">
        <f t="shared" si="71"/>
        <v>19.669999999999998</v>
      </c>
      <c r="J145" s="25">
        <f t="shared" si="71"/>
        <v>17.54</v>
      </c>
      <c r="K145" s="26">
        <f t="shared" si="71"/>
        <v>76.13</v>
      </c>
      <c r="L145" s="25">
        <f t="shared" si="71"/>
        <v>16.89</v>
      </c>
      <c r="M145" s="25">
        <f t="shared" si="71"/>
        <v>18.3</v>
      </c>
      <c r="N145" s="25">
        <f t="shared" si="71"/>
        <v>19.63</v>
      </c>
      <c r="O145" s="25">
        <f>O146-O147</f>
        <v>14.21</v>
      </c>
      <c r="P145" s="26">
        <f>P146-P147</f>
        <v>69.03000000000002</v>
      </c>
      <c r="Q145" s="25">
        <f>Q146-Q147</f>
        <v>15.69</v>
      </c>
    </row>
    <row r="146" spans="1:17" ht="12">
      <c r="A146" s="16" t="s">
        <v>22</v>
      </c>
      <c r="B146" s="17">
        <v>28.21</v>
      </c>
      <c r="C146" s="17">
        <v>32.68</v>
      </c>
      <c r="D146" s="17">
        <v>31.32</v>
      </c>
      <c r="E146" s="17">
        <v>30.74</v>
      </c>
      <c r="F146" s="18">
        <v>122.95</v>
      </c>
      <c r="G146" s="17">
        <v>28.62</v>
      </c>
      <c r="H146" s="17">
        <v>30.9</v>
      </c>
      <c r="I146" s="17">
        <v>32.47</v>
      </c>
      <c r="J146" s="17">
        <v>29.51</v>
      </c>
      <c r="K146" s="18">
        <v>121.5</v>
      </c>
      <c r="L146" s="17">
        <v>25.86</v>
      </c>
      <c r="M146" s="17">
        <v>29.96</v>
      </c>
      <c r="N146" s="17">
        <v>31.86</v>
      </c>
      <c r="O146" s="17">
        <v>26.12</v>
      </c>
      <c r="P146" s="18">
        <f t="shared" si="63"/>
        <v>113.80000000000001</v>
      </c>
      <c r="Q146" s="17">
        <v>24.11</v>
      </c>
    </row>
    <row r="147" spans="1:17" ht="12">
      <c r="A147" s="16" t="s">
        <v>23</v>
      </c>
      <c r="B147" s="17">
        <v>7.18</v>
      </c>
      <c r="C147" s="17">
        <v>8.34</v>
      </c>
      <c r="D147" s="17">
        <v>9.8</v>
      </c>
      <c r="E147" s="17">
        <v>8.44</v>
      </c>
      <c r="F147" s="18">
        <v>33.76</v>
      </c>
      <c r="G147" s="17">
        <v>8.79</v>
      </c>
      <c r="H147" s="17">
        <v>11.81</v>
      </c>
      <c r="I147" s="17">
        <v>12.8</v>
      </c>
      <c r="J147" s="17">
        <v>11.97</v>
      </c>
      <c r="K147" s="18">
        <v>45.37</v>
      </c>
      <c r="L147" s="17">
        <v>8.97</v>
      </c>
      <c r="M147" s="17">
        <v>11.66</v>
      </c>
      <c r="N147" s="17">
        <v>12.23</v>
      </c>
      <c r="O147" s="17">
        <v>11.91</v>
      </c>
      <c r="P147" s="18">
        <f t="shared" si="63"/>
        <v>44.769999999999996</v>
      </c>
      <c r="Q147" s="17">
        <v>8.42</v>
      </c>
    </row>
    <row r="148" spans="1:17" ht="12">
      <c r="A148" s="16" t="s">
        <v>59</v>
      </c>
      <c r="B148" s="25">
        <f aca="true" t="shared" si="72" ref="B148:N148">B149-B150</f>
        <v>0.45000000000000107</v>
      </c>
      <c r="C148" s="25">
        <f t="shared" si="72"/>
        <v>3.250000000000001</v>
      </c>
      <c r="D148" s="25">
        <f t="shared" si="72"/>
        <v>1.1400000000000006</v>
      </c>
      <c r="E148" s="25">
        <f t="shared" si="72"/>
        <v>5.7</v>
      </c>
      <c r="F148" s="26">
        <f t="shared" si="72"/>
        <v>10.54</v>
      </c>
      <c r="G148" s="25">
        <f t="shared" si="72"/>
        <v>1.17</v>
      </c>
      <c r="H148" s="25">
        <f t="shared" si="72"/>
        <v>4.67</v>
      </c>
      <c r="I148" s="25">
        <f t="shared" si="72"/>
        <v>3.4299999999999997</v>
      </c>
      <c r="J148" s="25">
        <f t="shared" si="72"/>
        <v>4.01</v>
      </c>
      <c r="K148" s="26">
        <f t="shared" si="72"/>
        <v>13.280000000000001</v>
      </c>
      <c r="L148" s="25">
        <f t="shared" si="72"/>
        <v>3.09</v>
      </c>
      <c r="M148" s="25">
        <f t="shared" si="72"/>
        <v>5.33</v>
      </c>
      <c r="N148" s="25">
        <f t="shared" si="72"/>
        <v>6.74</v>
      </c>
      <c r="O148" s="25">
        <f>O149-O150</f>
        <v>6.270000000000001</v>
      </c>
      <c r="P148" s="26">
        <f>P149-P150</f>
        <v>21.430000000000007</v>
      </c>
      <c r="Q148" s="25">
        <f>Q149-Q150</f>
        <v>2.6700000000000017</v>
      </c>
    </row>
    <row r="149" spans="1:17" ht="12">
      <c r="A149" s="16" t="s">
        <v>22</v>
      </c>
      <c r="B149" s="17">
        <v>9.31</v>
      </c>
      <c r="C149" s="17">
        <v>8.96</v>
      </c>
      <c r="D149" s="17">
        <v>10.88</v>
      </c>
      <c r="E149" s="17">
        <v>13</v>
      </c>
      <c r="F149" s="18">
        <v>42.15</v>
      </c>
      <c r="G149" s="17">
        <v>10.47</v>
      </c>
      <c r="H149" s="17">
        <v>11.94</v>
      </c>
      <c r="I149" s="17">
        <v>11.85</v>
      </c>
      <c r="J149" s="17">
        <v>14.91</v>
      </c>
      <c r="K149" s="18">
        <v>49.17</v>
      </c>
      <c r="L149" s="17">
        <v>13.45</v>
      </c>
      <c r="M149" s="17">
        <v>14.52</v>
      </c>
      <c r="N149" s="17">
        <v>14.84</v>
      </c>
      <c r="O149" s="17">
        <v>15.97</v>
      </c>
      <c r="P149" s="18">
        <f t="shared" si="63"/>
        <v>58.78</v>
      </c>
      <c r="Q149" s="17">
        <v>13.71</v>
      </c>
    </row>
    <row r="150" spans="1:17" ht="12">
      <c r="A150" s="16" t="s">
        <v>23</v>
      </c>
      <c r="B150" s="17">
        <v>8.86</v>
      </c>
      <c r="C150" s="17">
        <v>5.71</v>
      </c>
      <c r="D150" s="17">
        <v>9.74</v>
      </c>
      <c r="E150" s="17">
        <v>7.3</v>
      </c>
      <c r="F150" s="18">
        <v>31.61</v>
      </c>
      <c r="G150" s="17">
        <v>9.3</v>
      </c>
      <c r="H150" s="17">
        <v>7.27</v>
      </c>
      <c r="I150" s="17">
        <v>8.42</v>
      </c>
      <c r="J150" s="17">
        <v>10.9</v>
      </c>
      <c r="K150" s="18">
        <v>35.89</v>
      </c>
      <c r="L150" s="17">
        <v>10.36</v>
      </c>
      <c r="M150" s="17">
        <v>9.19</v>
      </c>
      <c r="N150" s="17">
        <v>8.1</v>
      </c>
      <c r="O150" s="17">
        <v>9.7</v>
      </c>
      <c r="P150" s="18">
        <f t="shared" si="63"/>
        <v>37.349999999999994</v>
      </c>
      <c r="Q150" s="17">
        <v>11.04</v>
      </c>
    </row>
    <row r="151" spans="1:17" ht="12">
      <c r="A151" s="16" t="s">
        <v>60</v>
      </c>
      <c r="B151" s="25">
        <f aca="true" t="shared" si="73" ref="B151:N151">B152-B153</f>
        <v>2.32</v>
      </c>
      <c r="C151" s="25">
        <f t="shared" si="73"/>
        <v>2.0100000000000002</v>
      </c>
      <c r="D151" s="25">
        <f t="shared" si="73"/>
        <v>2.01</v>
      </c>
      <c r="E151" s="25">
        <f t="shared" si="73"/>
        <v>1.82</v>
      </c>
      <c r="F151" s="26">
        <f t="shared" si="73"/>
        <v>8.16</v>
      </c>
      <c r="G151" s="25">
        <f t="shared" si="73"/>
        <v>2.16</v>
      </c>
      <c r="H151" s="25">
        <f t="shared" si="73"/>
        <v>2.27</v>
      </c>
      <c r="I151" s="25">
        <f t="shared" si="73"/>
        <v>1.6</v>
      </c>
      <c r="J151" s="25">
        <f t="shared" si="73"/>
        <v>2.22</v>
      </c>
      <c r="K151" s="26">
        <f t="shared" si="73"/>
        <v>8.25</v>
      </c>
      <c r="L151" s="25">
        <f t="shared" si="73"/>
        <v>2.2700000000000005</v>
      </c>
      <c r="M151" s="25">
        <f t="shared" si="73"/>
        <v>1.85</v>
      </c>
      <c r="N151" s="25">
        <f t="shared" si="73"/>
        <v>1.67</v>
      </c>
      <c r="O151" s="25">
        <f>O152-O153</f>
        <v>1.5600000000000003</v>
      </c>
      <c r="P151" s="26">
        <f>P152-P153</f>
        <v>7.3500000000000005</v>
      </c>
      <c r="Q151" s="25">
        <f>Q152-Q153</f>
        <v>1.56</v>
      </c>
    </row>
    <row r="152" spans="1:17" ht="12">
      <c r="A152" s="16" t="s">
        <v>22</v>
      </c>
      <c r="B152" s="17">
        <v>3.26</v>
      </c>
      <c r="C152" s="17">
        <v>3.14</v>
      </c>
      <c r="D152" s="17">
        <v>3.86</v>
      </c>
      <c r="E152" s="17">
        <v>3.43</v>
      </c>
      <c r="F152" s="18">
        <v>13.69</v>
      </c>
      <c r="G152" s="17">
        <v>3.19</v>
      </c>
      <c r="H152" s="17">
        <v>3.39</v>
      </c>
      <c r="I152" s="17">
        <v>3.47</v>
      </c>
      <c r="J152" s="17">
        <v>3.45</v>
      </c>
      <c r="K152" s="18">
        <v>13.5</v>
      </c>
      <c r="L152" s="17">
        <v>3.49</v>
      </c>
      <c r="M152" s="17">
        <v>3.18</v>
      </c>
      <c r="N152" s="17">
        <v>2.58</v>
      </c>
      <c r="O152" s="17">
        <v>3.22</v>
      </c>
      <c r="P152" s="18">
        <f t="shared" si="63"/>
        <v>12.47</v>
      </c>
      <c r="Q152" s="17">
        <v>3.23</v>
      </c>
    </row>
    <row r="153" spans="1:17" ht="12">
      <c r="A153" s="16" t="s">
        <v>23</v>
      </c>
      <c r="B153" s="17">
        <v>0.94</v>
      </c>
      <c r="C153" s="17">
        <v>1.13</v>
      </c>
      <c r="D153" s="17">
        <v>1.85</v>
      </c>
      <c r="E153" s="17">
        <v>1.61</v>
      </c>
      <c r="F153" s="18">
        <v>5.53</v>
      </c>
      <c r="G153" s="17">
        <v>1.03</v>
      </c>
      <c r="H153" s="17">
        <v>1.12</v>
      </c>
      <c r="I153" s="17">
        <v>1.87</v>
      </c>
      <c r="J153" s="17">
        <v>1.23</v>
      </c>
      <c r="K153" s="18">
        <v>5.25</v>
      </c>
      <c r="L153" s="17">
        <v>1.22</v>
      </c>
      <c r="M153" s="17">
        <v>1.33</v>
      </c>
      <c r="N153" s="17">
        <v>0.91</v>
      </c>
      <c r="O153" s="17">
        <v>1.66</v>
      </c>
      <c r="P153" s="18">
        <f t="shared" si="63"/>
        <v>5.12</v>
      </c>
      <c r="Q153" s="17">
        <v>1.67</v>
      </c>
    </row>
    <row r="154" spans="1:17" ht="12">
      <c r="A154" s="16" t="s">
        <v>61</v>
      </c>
      <c r="B154" s="25">
        <f aca="true" t="shared" si="74" ref="B154:N154">B155-B156</f>
        <v>5.149999999999999</v>
      </c>
      <c r="C154" s="25">
        <f t="shared" si="74"/>
        <v>2.580000000000002</v>
      </c>
      <c r="D154" s="25">
        <f t="shared" si="74"/>
        <v>8.689999999999998</v>
      </c>
      <c r="E154" s="25">
        <f t="shared" si="74"/>
        <v>5.719999999999999</v>
      </c>
      <c r="F154" s="26">
        <f t="shared" si="74"/>
        <v>22.139999999999986</v>
      </c>
      <c r="G154" s="25">
        <f t="shared" si="74"/>
        <v>7.7499999999999964</v>
      </c>
      <c r="H154" s="25">
        <f t="shared" si="74"/>
        <v>4.299999999999997</v>
      </c>
      <c r="I154" s="25">
        <f t="shared" si="74"/>
        <v>9.650000000000002</v>
      </c>
      <c r="J154" s="25">
        <f t="shared" si="74"/>
        <v>1.5199999999999996</v>
      </c>
      <c r="K154" s="26">
        <f t="shared" si="74"/>
        <v>23.219999999999985</v>
      </c>
      <c r="L154" s="25">
        <f t="shared" si="74"/>
        <v>7.5000000000000036</v>
      </c>
      <c r="M154" s="25">
        <f t="shared" si="74"/>
        <v>3.8100000000000023</v>
      </c>
      <c r="N154" s="25">
        <f t="shared" si="74"/>
        <v>-2.8000000000000007</v>
      </c>
      <c r="O154" s="25">
        <f>O155-O156</f>
        <v>2.6499999999999986</v>
      </c>
      <c r="P154" s="26">
        <f>P155-P156</f>
        <v>11.16000000000001</v>
      </c>
      <c r="Q154" s="25">
        <f>Q155-Q156</f>
        <v>4.369999999999999</v>
      </c>
    </row>
    <row r="155" spans="1:17" ht="12">
      <c r="A155" s="16" t="s">
        <v>12</v>
      </c>
      <c r="B155" s="25">
        <f>+B158+B161+B164</f>
        <v>21.92</v>
      </c>
      <c r="C155" s="25">
        <f aca="true" t="shared" si="75" ref="C155:E156">+C158+C161+C164</f>
        <v>21.2</v>
      </c>
      <c r="D155" s="25">
        <f t="shared" si="75"/>
        <v>22.9</v>
      </c>
      <c r="E155" s="25">
        <f t="shared" si="75"/>
        <v>25.61</v>
      </c>
      <c r="F155" s="18">
        <f>F158+F161+F164</f>
        <v>91.63</v>
      </c>
      <c r="G155" s="25">
        <f>+G158+G161+G164</f>
        <v>23.049999999999997</v>
      </c>
      <c r="H155" s="25">
        <f aca="true" t="shared" si="76" ref="H155:J156">+H158+H161+H164</f>
        <v>24.939999999999998</v>
      </c>
      <c r="I155" s="25">
        <f t="shared" si="76"/>
        <v>25.700000000000003</v>
      </c>
      <c r="J155" s="25">
        <f t="shared" si="76"/>
        <v>25.57</v>
      </c>
      <c r="K155" s="18">
        <f>K158+K161+K164</f>
        <v>99.25999999999999</v>
      </c>
      <c r="L155" s="25">
        <f>+L158+L161+L164</f>
        <v>23.450000000000003</v>
      </c>
      <c r="M155" s="25">
        <f aca="true" t="shared" si="77" ref="M155:O156">+M158+M161+M164</f>
        <v>24.43</v>
      </c>
      <c r="N155" s="25">
        <f t="shared" si="77"/>
        <v>20.3</v>
      </c>
      <c r="O155" s="25">
        <f t="shared" si="77"/>
        <v>26.64</v>
      </c>
      <c r="P155" s="18">
        <f>P158+P161+P164</f>
        <v>94.82000000000001</v>
      </c>
      <c r="Q155" s="25">
        <f>+Q158+Q161+Q164</f>
        <v>18.65</v>
      </c>
    </row>
    <row r="156" spans="1:17" ht="12">
      <c r="A156" s="16" t="s">
        <v>13</v>
      </c>
      <c r="B156" s="25">
        <f>+B159+B162+B165</f>
        <v>16.770000000000003</v>
      </c>
      <c r="C156" s="25">
        <f t="shared" si="75"/>
        <v>18.619999999999997</v>
      </c>
      <c r="D156" s="25">
        <f t="shared" si="75"/>
        <v>14.21</v>
      </c>
      <c r="E156" s="25">
        <f t="shared" si="75"/>
        <v>19.89</v>
      </c>
      <c r="F156" s="18">
        <f>F159+F162+F165</f>
        <v>69.49000000000001</v>
      </c>
      <c r="G156" s="25">
        <f>+G159+G162+G165</f>
        <v>15.3</v>
      </c>
      <c r="H156" s="25">
        <f t="shared" si="76"/>
        <v>20.64</v>
      </c>
      <c r="I156" s="25">
        <f t="shared" si="76"/>
        <v>16.05</v>
      </c>
      <c r="J156" s="25">
        <f t="shared" si="76"/>
        <v>24.05</v>
      </c>
      <c r="K156" s="18">
        <f>K159+K162+K165</f>
        <v>76.04</v>
      </c>
      <c r="L156" s="25">
        <f>+L159+L162+L165</f>
        <v>15.95</v>
      </c>
      <c r="M156" s="25">
        <f t="shared" si="77"/>
        <v>20.619999999999997</v>
      </c>
      <c r="N156" s="25">
        <f t="shared" si="77"/>
        <v>23.1</v>
      </c>
      <c r="O156" s="25">
        <f t="shared" si="77"/>
        <v>23.990000000000002</v>
      </c>
      <c r="P156" s="18">
        <f>P159+P162+P165</f>
        <v>83.66</v>
      </c>
      <c r="Q156" s="25">
        <f>+Q159+Q162+Q165</f>
        <v>14.28</v>
      </c>
    </row>
    <row r="157" spans="1:17" ht="12">
      <c r="A157" s="16" t="s">
        <v>62</v>
      </c>
      <c r="B157" s="25">
        <f aca="true" t="shared" si="78" ref="B157:N157">B158-B159</f>
        <v>0.21999999999999997</v>
      </c>
      <c r="C157" s="25">
        <f t="shared" si="78"/>
        <v>0.16000000000000003</v>
      </c>
      <c r="D157" s="25">
        <f t="shared" si="78"/>
        <v>0.52</v>
      </c>
      <c r="E157" s="25">
        <f t="shared" si="78"/>
        <v>0.44999999999999996</v>
      </c>
      <c r="F157" s="26">
        <f t="shared" si="78"/>
        <v>1.35</v>
      </c>
      <c r="G157" s="25">
        <f t="shared" si="78"/>
        <v>0.64</v>
      </c>
      <c r="H157" s="25">
        <f t="shared" si="78"/>
        <v>0.11999999999999997</v>
      </c>
      <c r="I157" s="25">
        <f t="shared" si="78"/>
        <v>0.23999999999999996</v>
      </c>
      <c r="J157" s="25">
        <f t="shared" si="78"/>
        <v>-0.010000000000000009</v>
      </c>
      <c r="K157" s="26">
        <f t="shared" si="78"/>
        <v>0.99</v>
      </c>
      <c r="L157" s="25">
        <f t="shared" si="78"/>
        <v>0.48</v>
      </c>
      <c r="M157" s="25">
        <f t="shared" si="78"/>
        <v>-0.06</v>
      </c>
      <c r="N157" s="25">
        <f t="shared" si="78"/>
        <v>0.07</v>
      </c>
      <c r="O157" s="25">
        <f>O158-O159</f>
        <v>0.12</v>
      </c>
      <c r="P157" s="26">
        <f>P158-P159</f>
        <v>0.61</v>
      </c>
      <c r="Q157" s="25">
        <f>Q158-Q159</f>
        <v>0.08000000000000002</v>
      </c>
    </row>
    <row r="158" spans="1:17" ht="12">
      <c r="A158" s="16" t="s">
        <v>22</v>
      </c>
      <c r="B158" s="17">
        <v>0.36</v>
      </c>
      <c r="C158" s="17">
        <v>0.28</v>
      </c>
      <c r="D158" s="17">
        <v>0.58</v>
      </c>
      <c r="E158" s="17">
        <v>0.73</v>
      </c>
      <c r="F158" s="18">
        <v>1.95</v>
      </c>
      <c r="G158" s="17">
        <v>0.78</v>
      </c>
      <c r="H158" s="17">
        <v>0.35</v>
      </c>
      <c r="I158" s="17">
        <v>0.47</v>
      </c>
      <c r="J158" s="17">
        <v>0.59</v>
      </c>
      <c r="K158" s="18">
        <v>2.19</v>
      </c>
      <c r="L158" s="17">
        <v>0.57</v>
      </c>
      <c r="M158" s="17">
        <v>0.27</v>
      </c>
      <c r="N158" s="17">
        <v>0.23</v>
      </c>
      <c r="O158" s="17">
        <v>0.21</v>
      </c>
      <c r="P158" s="18">
        <f t="shared" si="63"/>
        <v>1.28</v>
      </c>
      <c r="Q158" s="17">
        <v>0.2</v>
      </c>
    </row>
    <row r="159" spans="1:17" ht="12">
      <c r="A159" s="16" t="s">
        <v>23</v>
      </c>
      <c r="B159" s="17">
        <v>0.14</v>
      </c>
      <c r="C159" s="17">
        <v>0.12</v>
      </c>
      <c r="D159" s="17">
        <v>0.06</v>
      </c>
      <c r="E159" s="17">
        <v>0.28</v>
      </c>
      <c r="F159" s="18">
        <v>0.6</v>
      </c>
      <c r="G159" s="17">
        <v>0.14</v>
      </c>
      <c r="H159" s="17">
        <v>0.23</v>
      </c>
      <c r="I159" s="17">
        <v>0.23</v>
      </c>
      <c r="J159" s="17">
        <v>0.6</v>
      </c>
      <c r="K159" s="18">
        <v>1.2</v>
      </c>
      <c r="L159" s="17">
        <v>0.09</v>
      </c>
      <c r="M159" s="17">
        <v>0.33</v>
      </c>
      <c r="N159" s="17">
        <v>0.16</v>
      </c>
      <c r="O159" s="17">
        <v>0.09</v>
      </c>
      <c r="P159" s="18">
        <f t="shared" si="63"/>
        <v>0.67</v>
      </c>
      <c r="Q159" s="17">
        <v>0.12</v>
      </c>
    </row>
    <row r="160" spans="1:17" ht="12">
      <c r="A160" s="16" t="s">
        <v>63</v>
      </c>
      <c r="B160" s="25">
        <f aca="true" t="shared" si="79" ref="B160:N160">B161-B162</f>
        <v>2.3499999999999996</v>
      </c>
      <c r="C160" s="25">
        <f t="shared" si="79"/>
        <v>1.370000000000001</v>
      </c>
      <c r="D160" s="25">
        <f t="shared" si="79"/>
        <v>4.18</v>
      </c>
      <c r="E160" s="25">
        <f t="shared" si="79"/>
        <v>2.1099999999999994</v>
      </c>
      <c r="F160" s="26">
        <f t="shared" si="79"/>
        <v>10.009999999999998</v>
      </c>
      <c r="G160" s="25">
        <f t="shared" si="79"/>
        <v>2.6499999999999986</v>
      </c>
      <c r="H160" s="25">
        <f t="shared" si="79"/>
        <v>3.8499999999999996</v>
      </c>
      <c r="I160" s="25">
        <f t="shared" si="79"/>
        <v>5.76</v>
      </c>
      <c r="J160" s="25">
        <f t="shared" si="79"/>
        <v>2.7699999999999996</v>
      </c>
      <c r="K160" s="26">
        <f t="shared" si="79"/>
        <v>15.029999999999994</v>
      </c>
      <c r="L160" s="25">
        <f t="shared" si="79"/>
        <v>3.200000000000001</v>
      </c>
      <c r="M160" s="25">
        <f t="shared" si="79"/>
        <v>3.4400000000000013</v>
      </c>
      <c r="N160" s="25">
        <f t="shared" si="79"/>
        <v>1.9400000000000013</v>
      </c>
      <c r="O160" s="25">
        <f>O161-O162</f>
        <v>4.74</v>
      </c>
      <c r="P160" s="26">
        <f>P161-P162</f>
        <v>13.320000000000007</v>
      </c>
      <c r="Q160" s="25">
        <f>Q161-Q162</f>
        <v>5.7</v>
      </c>
    </row>
    <row r="161" spans="1:17" ht="12">
      <c r="A161" s="16" t="s">
        <v>22</v>
      </c>
      <c r="B161" s="17">
        <v>12.56</v>
      </c>
      <c r="C161" s="17">
        <v>12.57</v>
      </c>
      <c r="D161" s="17">
        <v>13.89</v>
      </c>
      <c r="E161" s="17">
        <v>13.49</v>
      </c>
      <c r="F161" s="18">
        <v>52.51</v>
      </c>
      <c r="G161" s="17">
        <v>12.87</v>
      </c>
      <c r="H161" s="17">
        <v>15.26</v>
      </c>
      <c r="I161" s="17">
        <v>15.18</v>
      </c>
      <c r="J161" s="17">
        <v>14.49</v>
      </c>
      <c r="K161" s="18">
        <v>57.8</v>
      </c>
      <c r="L161" s="17">
        <v>13.49</v>
      </c>
      <c r="M161" s="17">
        <v>14.39</v>
      </c>
      <c r="N161" s="17">
        <v>12.56</v>
      </c>
      <c r="O161" s="17">
        <v>18.21</v>
      </c>
      <c r="P161" s="18">
        <f t="shared" si="63"/>
        <v>58.650000000000006</v>
      </c>
      <c r="Q161" s="17">
        <v>13.16</v>
      </c>
    </row>
    <row r="162" spans="1:17" ht="12">
      <c r="A162" s="16" t="s">
        <v>23</v>
      </c>
      <c r="B162" s="17">
        <v>10.21</v>
      </c>
      <c r="C162" s="17">
        <v>11.2</v>
      </c>
      <c r="D162" s="17">
        <v>9.71</v>
      </c>
      <c r="E162" s="17">
        <v>11.38</v>
      </c>
      <c r="F162" s="18">
        <v>42.5</v>
      </c>
      <c r="G162" s="17">
        <v>10.22</v>
      </c>
      <c r="H162" s="17">
        <v>11.41</v>
      </c>
      <c r="I162" s="17">
        <v>9.42</v>
      </c>
      <c r="J162" s="17">
        <v>11.72</v>
      </c>
      <c r="K162" s="18">
        <v>42.77</v>
      </c>
      <c r="L162" s="17">
        <v>10.29</v>
      </c>
      <c r="M162" s="17">
        <v>10.95</v>
      </c>
      <c r="N162" s="17">
        <v>10.62</v>
      </c>
      <c r="O162" s="17">
        <v>13.47</v>
      </c>
      <c r="P162" s="18">
        <f t="shared" si="63"/>
        <v>45.33</v>
      </c>
      <c r="Q162" s="17">
        <v>7.46</v>
      </c>
    </row>
    <row r="163" spans="1:17" ht="12">
      <c r="A163" s="16" t="s">
        <v>64</v>
      </c>
      <c r="B163" s="25">
        <f aca="true" t="shared" si="80" ref="B163:N163">B164-B165</f>
        <v>2.58</v>
      </c>
      <c r="C163" s="25">
        <f t="shared" si="80"/>
        <v>1.0499999999999998</v>
      </c>
      <c r="D163" s="25">
        <f t="shared" si="80"/>
        <v>3.9899999999999993</v>
      </c>
      <c r="E163" s="25">
        <f t="shared" si="80"/>
        <v>3.16</v>
      </c>
      <c r="F163" s="26">
        <f t="shared" si="80"/>
        <v>10.780000000000001</v>
      </c>
      <c r="G163" s="25">
        <f t="shared" si="80"/>
        <v>4.46</v>
      </c>
      <c r="H163" s="25">
        <f t="shared" si="80"/>
        <v>0.33000000000000007</v>
      </c>
      <c r="I163" s="25">
        <f t="shared" si="80"/>
        <v>3.6500000000000004</v>
      </c>
      <c r="J163" s="25">
        <f t="shared" si="80"/>
        <v>-1.2400000000000002</v>
      </c>
      <c r="K163" s="26">
        <f t="shared" si="80"/>
        <v>7.200000000000003</v>
      </c>
      <c r="L163" s="25">
        <f t="shared" si="80"/>
        <v>3.8200000000000003</v>
      </c>
      <c r="M163" s="25">
        <f t="shared" si="80"/>
        <v>0.4299999999999997</v>
      </c>
      <c r="N163" s="25">
        <f t="shared" si="80"/>
        <v>-4.8100000000000005</v>
      </c>
      <c r="O163" s="25">
        <f>O164-O165</f>
        <v>-2.209999999999999</v>
      </c>
      <c r="P163" s="26">
        <f>P164-P165</f>
        <v>-2.769999999999996</v>
      </c>
      <c r="Q163" s="25">
        <f>Q164-Q165</f>
        <v>-1.4099999999999993</v>
      </c>
    </row>
    <row r="164" spans="1:17" ht="12">
      <c r="A164" s="16" t="s">
        <v>22</v>
      </c>
      <c r="B164" s="17">
        <v>9</v>
      </c>
      <c r="C164" s="17">
        <v>8.35</v>
      </c>
      <c r="D164" s="17">
        <v>8.43</v>
      </c>
      <c r="E164" s="17">
        <v>11.39</v>
      </c>
      <c r="F164" s="18">
        <v>37.17</v>
      </c>
      <c r="G164" s="17">
        <v>9.4</v>
      </c>
      <c r="H164" s="17">
        <v>9.33</v>
      </c>
      <c r="I164" s="17">
        <v>10.05</v>
      </c>
      <c r="J164" s="17">
        <v>10.49</v>
      </c>
      <c r="K164" s="18">
        <v>39.27</v>
      </c>
      <c r="L164" s="17">
        <v>9.39</v>
      </c>
      <c r="M164" s="17">
        <v>9.77</v>
      </c>
      <c r="N164" s="17">
        <v>7.51</v>
      </c>
      <c r="O164" s="17">
        <v>8.22</v>
      </c>
      <c r="P164" s="18">
        <f t="shared" si="63"/>
        <v>34.89</v>
      </c>
      <c r="Q164" s="17">
        <v>5.29</v>
      </c>
    </row>
    <row r="165" spans="1:17" ht="12">
      <c r="A165" s="16" t="s">
        <v>23</v>
      </c>
      <c r="B165" s="17">
        <v>6.42</v>
      </c>
      <c r="C165" s="17">
        <v>7.3</v>
      </c>
      <c r="D165" s="17">
        <v>4.44</v>
      </c>
      <c r="E165" s="17">
        <v>8.23</v>
      </c>
      <c r="F165" s="18">
        <v>26.39</v>
      </c>
      <c r="G165" s="17">
        <v>4.94</v>
      </c>
      <c r="H165" s="17">
        <v>9</v>
      </c>
      <c r="I165" s="17">
        <v>6.4</v>
      </c>
      <c r="J165" s="17">
        <v>11.73</v>
      </c>
      <c r="K165" s="18">
        <v>32.07</v>
      </c>
      <c r="L165" s="17">
        <v>5.57</v>
      </c>
      <c r="M165" s="17">
        <v>9.34</v>
      </c>
      <c r="N165" s="17">
        <v>12.32</v>
      </c>
      <c r="O165" s="17">
        <v>10.43</v>
      </c>
      <c r="P165" s="18">
        <f t="shared" si="63"/>
        <v>37.66</v>
      </c>
      <c r="Q165" s="17">
        <v>6.699999999999999</v>
      </c>
    </row>
    <row r="166" spans="1:17" ht="12">
      <c r="A166" s="16" t="s">
        <v>65</v>
      </c>
      <c r="B166" s="25">
        <f aca="true" t="shared" si="81" ref="B166:N166">B167-B168</f>
        <v>0.09999999999999998</v>
      </c>
      <c r="C166" s="25">
        <f t="shared" si="81"/>
        <v>-0.32999999999999996</v>
      </c>
      <c r="D166" s="25">
        <f t="shared" si="81"/>
        <v>-0.25999999999999995</v>
      </c>
      <c r="E166" s="25">
        <f t="shared" si="81"/>
        <v>0.28</v>
      </c>
      <c r="F166" s="26">
        <f t="shared" si="81"/>
        <v>-0.20999999999999996</v>
      </c>
      <c r="G166" s="25">
        <f t="shared" si="81"/>
        <v>-0.10999999999999999</v>
      </c>
      <c r="H166" s="25">
        <f t="shared" si="81"/>
        <v>-0.6099999999999999</v>
      </c>
      <c r="I166" s="25">
        <f t="shared" si="81"/>
        <v>-0.23000000000000004</v>
      </c>
      <c r="J166" s="25">
        <f t="shared" si="81"/>
        <v>-0.2699999999999999</v>
      </c>
      <c r="K166" s="26">
        <f t="shared" si="81"/>
        <v>-1.22</v>
      </c>
      <c r="L166" s="25">
        <f t="shared" si="81"/>
        <v>0.32</v>
      </c>
      <c r="M166" s="25">
        <f t="shared" si="81"/>
        <v>-0.14</v>
      </c>
      <c r="N166" s="25">
        <f t="shared" si="81"/>
        <v>-0.25</v>
      </c>
      <c r="O166" s="25">
        <f>O167-O168</f>
        <v>-0.44</v>
      </c>
      <c r="P166" s="26">
        <f>P167-P168</f>
        <v>-0.5100000000000002</v>
      </c>
      <c r="Q166" s="25">
        <f>Q167-Q168</f>
        <v>-0.48999999999999994</v>
      </c>
    </row>
    <row r="167" spans="1:17" ht="12">
      <c r="A167" s="16" t="s">
        <v>12</v>
      </c>
      <c r="B167" s="17">
        <v>0.29</v>
      </c>
      <c r="C167" s="17">
        <v>0.27</v>
      </c>
      <c r="D167" s="17">
        <v>0.33</v>
      </c>
      <c r="E167" s="17">
        <v>0.44</v>
      </c>
      <c r="F167" s="18">
        <v>1.33</v>
      </c>
      <c r="G167" s="17">
        <v>0.34</v>
      </c>
      <c r="H167" s="17">
        <v>0.33</v>
      </c>
      <c r="I167" s="17">
        <v>0.42</v>
      </c>
      <c r="J167" s="17">
        <v>0.55</v>
      </c>
      <c r="K167" s="18">
        <v>1.64</v>
      </c>
      <c r="L167" s="17">
        <v>0.74</v>
      </c>
      <c r="M167" s="17">
        <v>0.51</v>
      </c>
      <c r="N167" s="17">
        <v>0.4</v>
      </c>
      <c r="O167" s="17">
        <v>0.46</v>
      </c>
      <c r="P167" s="18">
        <f t="shared" si="63"/>
        <v>2.11</v>
      </c>
      <c r="Q167" s="25">
        <f>+Q170</f>
        <v>0.34</v>
      </c>
    </row>
    <row r="168" spans="1:17" ht="12">
      <c r="A168" s="16" t="s">
        <v>13</v>
      </c>
      <c r="B168" s="17">
        <v>0.19</v>
      </c>
      <c r="C168" s="17">
        <v>0.6</v>
      </c>
      <c r="D168" s="17">
        <v>0.59</v>
      </c>
      <c r="E168" s="17">
        <v>0.16</v>
      </c>
      <c r="F168" s="18">
        <v>1.54</v>
      </c>
      <c r="G168" s="17">
        <v>0.45</v>
      </c>
      <c r="H168" s="17">
        <v>0.94</v>
      </c>
      <c r="I168" s="17">
        <v>0.65</v>
      </c>
      <c r="J168" s="17">
        <v>0.82</v>
      </c>
      <c r="K168" s="18">
        <v>2.86</v>
      </c>
      <c r="L168" s="17">
        <v>0.42</v>
      </c>
      <c r="M168" s="17">
        <v>0.65</v>
      </c>
      <c r="N168" s="17">
        <v>0.65</v>
      </c>
      <c r="O168" s="17">
        <v>0.9</v>
      </c>
      <c r="P168" s="18">
        <f t="shared" si="63"/>
        <v>2.62</v>
      </c>
      <c r="Q168" s="25">
        <f>+Q171</f>
        <v>0.83</v>
      </c>
    </row>
    <row r="169" spans="1:17" ht="12">
      <c r="A169" s="16" t="s">
        <v>66</v>
      </c>
      <c r="B169" s="25">
        <f aca="true" t="shared" si="82" ref="B169:N169">B170-B171</f>
        <v>0.09999999999999998</v>
      </c>
      <c r="C169" s="25">
        <f t="shared" si="82"/>
        <v>-0.32999999999999996</v>
      </c>
      <c r="D169" s="25">
        <f t="shared" si="82"/>
        <v>-0.25999999999999995</v>
      </c>
      <c r="E169" s="25">
        <f t="shared" si="82"/>
        <v>0.28</v>
      </c>
      <c r="F169" s="26">
        <f t="shared" si="82"/>
        <v>-0.20999999999999996</v>
      </c>
      <c r="G169" s="25">
        <f t="shared" si="82"/>
        <v>-0.10999999999999999</v>
      </c>
      <c r="H169" s="25">
        <f t="shared" si="82"/>
        <v>-0.6099999999999999</v>
      </c>
      <c r="I169" s="25">
        <f t="shared" si="82"/>
        <v>-0.23000000000000004</v>
      </c>
      <c r="J169" s="25">
        <f t="shared" si="82"/>
        <v>-0.2699999999999999</v>
      </c>
      <c r="K169" s="26">
        <f t="shared" si="82"/>
        <v>-1.22</v>
      </c>
      <c r="L169" s="25">
        <f t="shared" si="82"/>
        <v>0.32</v>
      </c>
      <c r="M169" s="25">
        <f t="shared" si="82"/>
        <v>-0.14</v>
      </c>
      <c r="N169" s="25">
        <f t="shared" si="82"/>
        <v>-0.25</v>
      </c>
      <c r="O169" s="25">
        <f>O170-O171</f>
        <v>-0.44</v>
      </c>
      <c r="P169" s="26">
        <f>P170-P171</f>
        <v>-0.5100000000000002</v>
      </c>
      <c r="Q169" s="25">
        <f>Q170-Q171</f>
        <v>-0.48999999999999994</v>
      </c>
    </row>
    <row r="170" spans="1:17" ht="12">
      <c r="A170" s="16" t="s">
        <v>22</v>
      </c>
      <c r="B170" s="17">
        <v>0.29</v>
      </c>
      <c r="C170" s="17">
        <v>0.27</v>
      </c>
      <c r="D170" s="17">
        <v>0.33</v>
      </c>
      <c r="E170" s="17">
        <v>0.44</v>
      </c>
      <c r="F170" s="18">
        <v>1.33</v>
      </c>
      <c r="G170" s="17">
        <v>0.34</v>
      </c>
      <c r="H170" s="17">
        <v>0.33</v>
      </c>
      <c r="I170" s="17">
        <v>0.42</v>
      </c>
      <c r="J170" s="17">
        <v>0.55</v>
      </c>
      <c r="K170" s="18">
        <v>1.64</v>
      </c>
      <c r="L170" s="17">
        <v>0.74</v>
      </c>
      <c r="M170" s="17">
        <v>0.51</v>
      </c>
      <c r="N170" s="17">
        <v>0.4</v>
      </c>
      <c r="O170" s="17">
        <v>0.46</v>
      </c>
      <c r="P170" s="18">
        <f t="shared" si="63"/>
        <v>2.11</v>
      </c>
      <c r="Q170" s="17">
        <v>0.34</v>
      </c>
    </row>
    <row r="171" spans="1:17" ht="12">
      <c r="A171" s="16" t="s">
        <v>23</v>
      </c>
      <c r="B171" s="17">
        <v>0.19</v>
      </c>
      <c r="C171" s="17">
        <v>0.6</v>
      </c>
      <c r="D171" s="17">
        <v>0.59</v>
      </c>
      <c r="E171" s="17">
        <v>0.16</v>
      </c>
      <c r="F171" s="18">
        <v>1.54</v>
      </c>
      <c r="G171" s="17">
        <v>0.45</v>
      </c>
      <c r="H171" s="17">
        <v>0.94</v>
      </c>
      <c r="I171" s="17">
        <v>0.65</v>
      </c>
      <c r="J171" s="17">
        <v>0.82</v>
      </c>
      <c r="K171" s="18">
        <v>2.86</v>
      </c>
      <c r="L171" s="17">
        <v>0.42</v>
      </c>
      <c r="M171" s="17">
        <v>0.65</v>
      </c>
      <c r="N171" s="17">
        <v>0.65</v>
      </c>
      <c r="O171" s="17">
        <v>0.9</v>
      </c>
      <c r="P171" s="18">
        <f t="shared" si="63"/>
        <v>2.62</v>
      </c>
      <c r="Q171" s="17">
        <v>0.83</v>
      </c>
    </row>
    <row r="172" spans="1:17" ht="12">
      <c r="A172" s="16" t="s">
        <v>67</v>
      </c>
      <c r="B172" s="25">
        <f aca="true" t="shared" si="83" ref="B172:N172">B173-B174</f>
        <v>-1.4900000000000002</v>
      </c>
      <c r="C172" s="25">
        <f t="shared" si="83"/>
        <v>1.9400000000000004</v>
      </c>
      <c r="D172" s="25">
        <f t="shared" si="83"/>
        <v>0.5700000000000003</v>
      </c>
      <c r="E172" s="25">
        <f t="shared" si="83"/>
        <v>3.1800000000000015</v>
      </c>
      <c r="F172" s="26">
        <f t="shared" si="83"/>
        <v>4.199999999999996</v>
      </c>
      <c r="G172" s="25">
        <f t="shared" si="83"/>
        <v>-2.790000000000001</v>
      </c>
      <c r="H172" s="25">
        <f t="shared" si="83"/>
        <v>-1.5</v>
      </c>
      <c r="I172" s="25">
        <f t="shared" si="83"/>
        <v>-1.67</v>
      </c>
      <c r="J172" s="25">
        <f t="shared" si="83"/>
        <v>0.9100000000000001</v>
      </c>
      <c r="K172" s="26">
        <f t="shared" si="83"/>
        <v>-5.050000000000004</v>
      </c>
      <c r="L172" s="25">
        <f t="shared" si="83"/>
        <v>-4.26</v>
      </c>
      <c r="M172" s="25">
        <f t="shared" si="83"/>
        <v>-0.6400000000000006</v>
      </c>
      <c r="N172" s="25">
        <f t="shared" si="83"/>
        <v>0.15000000000000036</v>
      </c>
      <c r="O172" s="25">
        <f>O173-O174</f>
        <v>1.5700000000000003</v>
      </c>
      <c r="P172" s="26">
        <f>P173-P174</f>
        <v>-3.1799999999999997</v>
      </c>
      <c r="Q172" s="25">
        <f>Q173-Q174</f>
        <v>-2.84</v>
      </c>
    </row>
    <row r="173" spans="1:17" ht="12">
      <c r="A173" s="16" t="s">
        <v>12</v>
      </c>
      <c r="B173" s="17">
        <v>8.26</v>
      </c>
      <c r="C173" s="17">
        <v>9.66</v>
      </c>
      <c r="D173" s="17">
        <v>8.86</v>
      </c>
      <c r="E173" s="17">
        <v>12.38</v>
      </c>
      <c r="F173" s="18">
        <v>39.16</v>
      </c>
      <c r="G173" s="17">
        <v>8.03</v>
      </c>
      <c r="H173" s="17">
        <v>9.85</v>
      </c>
      <c r="I173" s="17">
        <v>9.69</v>
      </c>
      <c r="J173" s="17">
        <v>12.66</v>
      </c>
      <c r="K173" s="18">
        <v>40.23</v>
      </c>
      <c r="L173" s="17">
        <v>7.74</v>
      </c>
      <c r="M173" s="17">
        <v>9.2</v>
      </c>
      <c r="N173" s="17">
        <v>9.01</v>
      </c>
      <c r="O173" s="17">
        <v>10.88</v>
      </c>
      <c r="P173" s="18">
        <f t="shared" si="63"/>
        <v>36.83</v>
      </c>
      <c r="Q173" s="17">
        <v>6.09</v>
      </c>
    </row>
    <row r="174" spans="1:17" ht="12">
      <c r="A174" s="16" t="s">
        <v>13</v>
      </c>
      <c r="B174" s="17">
        <v>9.75</v>
      </c>
      <c r="C174" s="17">
        <v>7.72</v>
      </c>
      <c r="D174" s="17">
        <v>8.29</v>
      </c>
      <c r="E174" s="17">
        <v>9.2</v>
      </c>
      <c r="F174" s="18">
        <v>34.96</v>
      </c>
      <c r="G174" s="17">
        <v>10.82</v>
      </c>
      <c r="H174" s="17">
        <v>11.35</v>
      </c>
      <c r="I174" s="17">
        <v>11.36</v>
      </c>
      <c r="J174" s="17">
        <v>11.75</v>
      </c>
      <c r="K174" s="18">
        <v>45.28</v>
      </c>
      <c r="L174" s="17">
        <v>12</v>
      </c>
      <c r="M174" s="17">
        <v>9.84</v>
      </c>
      <c r="N174" s="17">
        <v>8.86</v>
      </c>
      <c r="O174" s="17">
        <v>9.31</v>
      </c>
      <c r="P174" s="18">
        <f t="shared" si="63"/>
        <v>40.01</v>
      </c>
      <c r="Q174" s="17">
        <v>8.93</v>
      </c>
    </row>
    <row r="175" spans="1:17" s="14" customFormat="1" ht="12">
      <c r="A175" s="11" t="s">
        <v>68</v>
      </c>
      <c r="B175" s="32">
        <f aca="true" t="shared" si="84" ref="B175:N175">B176-B177</f>
        <v>167.18</v>
      </c>
      <c r="C175" s="32">
        <f t="shared" si="84"/>
        <v>183.03000000000003</v>
      </c>
      <c r="D175" s="32">
        <f t="shared" si="84"/>
        <v>240.66999999999996</v>
      </c>
      <c r="E175" s="32">
        <f t="shared" si="84"/>
        <v>222.31</v>
      </c>
      <c r="F175" s="33">
        <f t="shared" si="84"/>
        <v>813.19</v>
      </c>
      <c r="G175" s="32">
        <f t="shared" si="84"/>
        <v>170.27</v>
      </c>
      <c r="H175" s="32">
        <f t="shared" si="84"/>
        <v>180.4699999999999</v>
      </c>
      <c r="I175" s="32">
        <f t="shared" si="84"/>
        <v>237.28000000000003</v>
      </c>
      <c r="J175" s="32">
        <f t="shared" si="84"/>
        <v>271.75</v>
      </c>
      <c r="K175" s="33">
        <f t="shared" si="84"/>
        <v>859.7700000000002</v>
      </c>
      <c r="L175" s="32">
        <f t="shared" si="84"/>
        <v>158.55</v>
      </c>
      <c r="M175" s="32">
        <f t="shared" si="84"/>
        <v>211.50000000000003</v>
      </c>
      <c r="N175" s="32">
        <f t="shared" si="84"/>
        <v>227.72000000000003</v>
      </c>
      <c r="O175" s="32">
        <f>O176-O177</f>
        <v>196.82999999999998</v>
      </c>
      <c r="P175" s="33">
        <f>P176-P177</f>
        <v>794.6000000000001</v>
      </c>
      <c r="Q175" s="32">
        <f>Q176-Q177</f>
        <v>91.80999999999999</v>
      </c>
    </row>
    <row r="176" spans="1:17" ht="12">
      <c r="A176" s="16" t="s">
        <v>9</v>
      </c>
      <c r="B176" s="17">
        <f aca="true" t="shared" si="85" ref="B176:Q176">B179+B182+B228</f>
        <v>202.09</v>
      </c>
      <c r="C176" s="17">
        <f t="shared" si="85"/>
        <v>265.02000000000004</v>
      </c>
      <c r="D176" s="17">
        <f t="shared" si="85"/>
        <v>292.68999999999994</v>
      </c>
      <c r="E176" s="17">
        <f t="shared" si="85"/>
        <v>287.37</v>
      </c>
      <c r="F176" s="18">
        <f t="shared" si="85"/>
        <v>1047.17</v>
      </c>
      <c r="G176" s="17">
        <f t="shared" si="85"/>
        <v>221.73000000000002</v>
      </c>
      <c r="H176" s="17">
        <f t="shared" si="85"/>
        <v>294.93999999999994</v>
      </c>
      <c r="I176" s="17">
        <f t="shared" si="85"/>
        <v>325.74</v>
      </c>
      <c r="J176" s="17">
        <f t="shared" si="85"/>
        <v>318.71</v>
      </c>
      <c r="K176" s="18">
        <f t="shared" si="85"/>
        <v>1161.1200000000001</v>
      </c>
      <c r="L176" s="17">
        <f t="shared" si="85"/>
        <v>224.41</v>
      </c>
      <c r="M176" s="17">
        <f t="shared" si="85"/>
        <v>306.27000000000004</v>
      </c>
      <c r="N176" s="17">
        <f t="shared" si="85"/>
        <v>321.61</v>
      </c>
      <c r="O176" s="17">
        <f t="shared" si="85"/>
        <v>262.12</v>
      </c>
      <c r="P176" s="18">
        <f t="shared" si="85"/>
        <v>1114.41</v>
      </c>
      <c r="Q176" s="17">
        <f t="shared" si="85"/>
        <v>185.72</v>
      </c>
    </row>
    <row r="177" spans="1:17" ht="12">
      <c r="A177" s="16" t="s">
        <v>10</v>
      </c>
      <c r="B177" s="17">
        <f aca="true" t="shared" si="86" ref="B177:Q177">B180+B183+B229</f>
        <v>34.910000000000004</v>
      </c>
      <c r="C177" s="17">
        <f t="shared" si="86"/>
        <v>81.99</v>
      </c>
      <c r="D177" s="17">
        <f t="shared" si="86"/>
        <v>52.019999999999996</v>
      </c>
      <c r="E177" s="17">
        <f t="shared" si="86"/>
        <v>65.06</v>
      </c>
      <c r="F177" s="18">
        <f t="shared" si="86"/>
        <v>233.98000000000002</v>
      </c>
      <c r="G177" s="17">
        <f t="shared" si="86"/>
        <v>51.46</v>
      </c>
      <c r="H177" s="17">
        <f t="shared" si="86"/>
        <v>114.47000000000001</v>
      </c>
      <c r="I177" s="17">
        <f t="shared" si="86"/>
        <v>88.46</v>
      </c>
      <c r="J177" s="17">
        <f t="shared" si="86"/>
        <v>46.96</v>
      </c>
      <c r="K177" s="18">
        <f t="shared" si="86"/>
        <v>301.34999999999997</v>
      </c>
      <c r="L177" s="17">
        <f t="shared" si="86"/>
        <v>65.86</v>
      </c>
      <c r="M177" s="17">
        <f t="shared" si="86"/>
        <v>94.77000000000001</v>
      </c>
      <c r="N177" s="17">
        <f t="shared" si="86"/>
        <v>93.89</v>
      </c>
      <c r="O177" s="17">
        <f t="shared" si="86"/>
        <v>65.29</v>
      </c>
      <c r="P177" s="18">
        <f t="shared" si="86"/>
        <v>319.81</v>
      </c>
      <c r="Q177" s="17">
        <f t="shared" si="86"/>
        <v>93.91000000000001</v>
      </c>
    </row>
    <row r="178" spans="1:17" ht="12">
      <c r="A178" s="16" t="s">
        <v>69</v>
      </c>
      <c r="B178" s="25">
        <f aca="true" t="shared" si="87" ref="B178:N178">B179-B180</f>
        <v>181.02</v>
      </c>
      <c r="C178" s="25">
        <f t="shared" si="87"/>
        <v>242.69</v>
      </c>
      <c r="D178" s="25">
        <f t="shared" si="87"/>
        <v>269.76</v>
      </c>
      <c r="E178" s="25">
        <f t="shared" si="87"/>
        <v>264.02000000000004</v>
      </c>
      <c r="F178" s="26">
        <f t="shared" si="87"/>
        <v>957.49</v>
      </c>
      <c r="G178" s="25">
        <f t="shared" si="87"/>
        <v>201.49</v>
      </c>
      <c r="H178" s="25">
        <f t="shared" si="87"/>
        <v>270.15999999999997</v>
      </c>
      <c r="I178" s="25">
        <f t="shared" si="87"/>
        <v>299.88</v>
      </c>
      <c r="J178" s="25">
        <f t="shared" si="87"/>
        <v>290.87</v>
      </c>
      <c r="K178" s="26">
        <f t="shared" si="87"/>
        <v>1062.4</v>
      </c>
      <c r="L178" s="25">
        <f t="shared" si="87"/>
        <v>196.85999999999999</v>
      </c>
      <c r="M178" s="25">
        <f t="shared" si="87"/>
        <v>277.28000000000003</v>
      </c>
      <c r="N178" s="25">
        <f t="shared" si="87"/>
        <v>289.87</v>
      </c>
      <c r="O178" s="25">
        <f>O179-O180</f>
        <v>227.20000000000002</v>
      </c>
      <c r="P178" s="26">
        <f>P179-P180</f>
        <v>991.21</v>
      </c>
      <c r="Q178" s="25">
        <f>Q179-Q180</f>
        <v>155.96</v>
      </c>
    </row>
    <row r="179" spans="1:17" ht="12">
      <c r="A179" s="16" t="s">
        <v>12</v>
      </c>
      <c r="B179" s="17">
        <v>193.65</v>
      </c>
      <c r="C179" s="17">
        <v>255.71</v>
      </c>
      <c r="D179" s="17">
        <v>282.45</v>
      </c>
      <c r="E179" s="17">
        <v>278.29</v>
      </c>
      <c r="F179" s="18">
        <v>1010.1</v>
      </c>
      <c r="G179" s="17">
        <v>214.16</v>
      </c>
      <c r="H179" s="17">
        <v>283.28</v>
      </c>
      <c r="I179" s="17">
        <v>313.68</v>
      </c>
      <c r="J179" s="17">
        <v>307.05</v>
      </c>
      <c r="K179" s="18">
        <v>1118.17</v>
      </c>
      <c r="L179" s="17">
        <v>213.35</v>
      </c>
      <c r="M179" s="17">
        <v>294.98</v>
      </c>
      <c r="N179" s="17">
        <v>308.43</v>
      </c>
      <c r="O179" s="17">
        <v>247.43</v>
      </c>
      <c r="P179" s="18">
        <f t="shared" si="63"/>
        <v>1064.19</v>
      </c>
      <c r="Q179" s="17">
        <v>176</v>
      </c>
    </row>
    <row r="180" spans="1:17" ht="12">
      <c r="A180" s="16" t="s">
        <v>13</v>
      </c>
      <c r="B180" s="17">
        <v>12.63</v>
      </c>
      <c r="C180" s="17">
        <v>13.02</v>
      </c>
      <c r="D180" s="17">
        <v>12.69</v>
      </c>
      <c r="E180" s="17">
        <v>14.27</v>
      </c>
      <c r="F180" s="18">
        <v>52.61</v>
      </c>
      <c r="G180" s="17">
        <v>12.67</v>
      </c>
      <c r="H180" s="17">
        <v>13.12</v>
      </c>
      <c r="I180" s="17">
        <v>13.8</v>
      </c>
      <c r="J180" s="17">
        <v>16.18</v>
      </c>
      <c r="K180" s="18">
        <v>55.77</v>
      </c>
      <c r="L180" s="17">
        <v>16.49</v>
      </c>
      <c r="M180" s="17">
        <v>17.7</v>
      </c>
      <c r="N180" s="17">
        <v>18.56</v>
      </c>
      <c r="O180" s="17">
        <v>20.23</v>
      </c>
      <c r="P180" s="18">
        <f t="shared" si="63"/>
        <v>72.98</v>
      </c>
      <c r="Q180" s="17">
        <v>20.04</v>
      </c>
    </row>
    <row r="181" spans="1:17" ht="12">
      <c r="A181" s="16" t="s">
        <v>70</v>
      </c>
      <c r="B181" s="25">
        <f aca="true" t="shared" si="88" ref="B181:N181">B182-B183</f>
        <v>-13.63</v>
      </c>
      <c r="C181" s="25">
        <f t="shared" si="88"/>
        <v>-59.36</v>
      </c>
      <c r="D181" s="25">
        <f t="shared" si="88"/>
        <v>-28.86</v>
      </c>
      <c r="E181" s="25">
        <f t="shared" si="88"/>
        <v>-41.50000000000001</v>
      </c>
      <c r="F181" s="26">
        <f t="shared" si="88"/>
        <v>-143.35000000000002</v>
      </c>
      <c r="G181" s="25">
        <f t="shared" si="88"/>
        <v>-30.81</v>
      </c>
      <c r="H181" s="25">
        <f t="shared" si="88"/>
        <v>-89.41000000000001</v>
      </c>
      <c r="I181" s="25">
        <f t="shared" si="88"/>
        <v>-62.309999999999995</v>
      </c>
      <c r="J181" s="25">
        <f t="shared" si="88"/>
        <v>-18.84</v>
      </c>
      <c r="K181" s="26">
        <f t="shared" si="88"/>
        <v>-201.37</v>
      </c>
      <c r="L181" s="25">
        <f t="shared" si="88"/>
        <v>-37.77</v>
      </c>
      <c r="M181" s="25">
        <f t="shared" si="88"/>
        <v>-65.30000000000001</v>
      </c>
      <c r="N181" s="25">
        <f t="shared" si="88"/>
        <v>-61.78</v>
      </c>
      <c r="O181" s="25">
        <f>O182-O183</f>
        <v>-30.16</v>
      </c>
      <c r="P181" s="26">
        <f>P182-P183</f>
        <v>-195.01</v>
      </c>
      <c r="Q181" s="25">
        <f>Q182-Q183</f>
        <v>-63.91</v>
      </c>
    </row>
    <row r="182" spans="1:17" ht="12">
      <c r="A182" s="16" t="s">
        <v>12</v>
      </c>
      <c r="B182" s="17">
        <f aca="true" t="shared" si="89" ref="B182:Q182">B185+B208+B217+B226</f>
        <v>9.15</v>
      </c>
      <c r="C182" s="17">
        <f t="shared" si="89"/>
        <v>9.84</v>
      </c>
      <c r="D182" s="17">
        <f t="shared" si="89"/>
        <v>10.71</v>
      </c>
      <c r="E182" s="17">
        <f t="shared" si="89"/>
        <v>9.57</v>
      </c>
      <c r="F182" s="18">
        <f t="shared" si="89"/>
        <v>39.269999999999996</v>
      </c>
      <c r="G182" s="17">
        <f t="shared" si="89"/>
        <v>8.27</v>
      </c>
      <c r="H182" s="17">
        <f t="shared" si="89"/>
        <v>12.139999999999999</v>
      </c>
      <c r="I182" s="17">
        <f t="shared" si="89"/>
        <v>12.6</v>
      </c>
      <c r="J182" s="17">
        <f t="shared" si="89"/>
        <v>12.2</v>
      </c>
      <c r="K182" s="18">
        <f t="shared" si="89"/>
        <v>45.209999999999994</v>
      </c>
      <c r="L182" s="17">
        <f t="shared" si="89"/>
        <v>11.74</v>
      </c>
      <c r="M182" s="17">
        <f t="shared" si="89"/>
        <v>12.190000000000001</v>
      </c>
      <c r="N182" s="17">
        <f t="shared" si="89"/>
        <v>13.75</v>
      </c>
      <c r="O182" s="17">
        <f t="shared" si="89"/>
        <v>15.34</v>
      </c>
      <c r="P182" s="18">
        <f t="shared" si="89"/>
        <v>53.019999999999996</v>
      </c>
      <c r="Q182" s="17">
        <f t="shared" si="89"/>
        <v>10.2</v>
      </c>
    </row>
    <row r="183" spans="1:17" ht="12">
      <c r="A183" s="16" t="s">
        <v>13</v>
      </c>
      <c r="B183" s="17">
        <f aca="true" t="shared" si="90" ref="B183:Q183">B186+B209+B218</f>
        <v>22.78</v>
      </c>
      <c r="C183" s="17">
        <f t="shared" si="90"/>
        <v>69.2</v>
      </c>
      <c r="D183" s="17">
        <f t="shared" si="90"/>
        <v>39.57</v>
      </c>
      <c r="E183" s="17">
        <f t="shared" si="90"/>
        <v>51.07000000000001</v>
      </c>
      <c r="F183" s="18">
        <f t="shared" si="90"/>
        <v>182.62</v>
      </c>
      <c r="G183" s="17">
        <f t="shared" si="90"/>
        <v>39.08</v>
      </c>
      <c r="H183" s="17">
        <f t="shared" si="90"/>
        <v>101.55000000000001</v>
      </c>
      <c r="I183" s="17">
        <f t="shared" si="90"/>
        <v>74.91</v>
      </c>
      <c r="J183" s="17">
        <f t="shared" si="90"/>
        <v>31.04</v>
      </c>
      <c r="K183" s="18">
        <f t="shared" si="90"/>
        <v>246.57999999999998</v>
      </c>
      <c r="L183" s="17">
        <f t="shared" si="90"/>
        <v>49.510000000000005</v>
      </c>
      <c r="M183" s="17">
        <f t="shared" si="90"/>
        <v>77.49000000000001</v>
      </c>
      <c r="N183" s="17">
        <f t="shared" si="90"/>
        <v>75.53</v>
      </c>
      <c r="O183" s="17">
        <f t="shared" si="90"/>
        <v>45.5</v>
      </c>
      <c r="P183" s="18">
        <f t="shared" si="90"/>
        <v>248.02999999999997</v>
      </c>
      <c r="Q183" s="17">
        <f t="shared" si="90"/>
        <v>74.11</v>
      </c>
    </row>
    <row r="184" spans="1:17" ht="12">
      <c r="A184" s="16" t="s">
        <v>71</v>
      </c>
      <c r="B184" s="25">
        <f aca="true" t="shared" si="91" ref="B184:N184">B185-B186</f>
        <v>-7.659999999999999</v>
      </c>
      <c r="C184" s="25">
        <f t="shared" si="91"/>
        <v>-49.86</v>
      </c>
      <c r="D184" s="25">
        <f t="shared" si="91"/>
        <v>-22.65</v>
      </c>
      <c r="E184" s="25">
        <f t="shared" si="91"/>
        <v>-30.69</v>
      </c>
      <c r="F184" s="26">
        <f t="shared" si="91"/>
        <v>-110.86</v>
      </c>
      <c r="G184" s="25">
        <f t="shared" si="91"/>
        <v>-22.43</v>
      </c>
      <c r="H184" s="25">
        <f t="shared" si="91"/>
        <v>-74.47</v>
      </c>
      <c r="I184" s="25">
        <f t="shared" si="91"/>
        <v>-53.7</v>
      </c>
      <c r="J184" s="25">
        <f t="shared" si="91"/>
        <v>-7.639999999999999</v>
      </c>
      <c r="K184" s="26">
        <f t="shared" si="91"/>
        <v>-158.24</v>
      </c>
      <c r="L184" s="25">
        <f t="shared" si="91"/>
        <v>-29.630000000000003</v>
      </c>
      <c r="M184" s="25">
        <f t="shared" si="91"/>
        <v>-52.14</v>
      </c>
      <c r="N184" s="25">
        <f t="shared" si="91"/>
        <v>-50.43</v>
      </c>
      <c r="O184" s="25">
        <f>O185-O186</f>
        <v>-22.92</v>
      </c>
      <c r="P184" s="26">
        <f>P185-P186</f>
        <v>-155.12</v>
      </c>
      <c r="Q184" s="25">
        <f>Q185-Q186</f>
        <v>-53.790000000000006</v>
      </c>
    </row>
    <row r="185" spans="1:17" ht="12">
      <c r="A185" s="16" t="s">
        <v>22</v>
      </c>
      <c r="B185" s="17">
        <v>0.63</v>
      </c>
      <c r="C185" s="17">
        <v>2.12</v>
      </c>
      <c r="D185" s="17">
        <v>2.12</v>
      </c>
      <c r="E185" s="17">
        <v>1.29</v>
      </c>
      <c r="F185" s="18">
        <v>6.16</v>
      </c>
      <c r="G185" s="17">
        <v>0.7</v>
      </c>
      <c r="H185" s="17">
        <v>2.17</v>
      </c>
      <c r="I185" s="17">
        <v>2.25</v>
      </c>
      <c r="J185" s="17">
        <v>1.48</v>
      </c>
      <c r="K185" s="18">
        <v>6.6</v>
      </c>
      <c r="L185" s="17">
        <v>0.83</v>
      </c>
      <c r="M185" s="17">
        <v>2.36</v>
      </c>
      <c r="N185" s="17">
        <v>2.69</v>
      </c>
      <c r="O185" s="17">
        <v>1.34</v>
      </c>
      <c r="P185" s="18">
        <f t="shared" si="63"/>
        <v>7.22</v>
      </c>
      <c r="Q185" s="25">
        <f>+Q188+Q199</f>
        <v>2.25</v>
      </c>
    </row>
    <row r="186" spans="1:17" ht="12">
      <c r="A186" s="16" t="s">
        <v>23</v>
      </c>
      <c r="B186" s="17">
        <v>8.29</v>
      </c>
      <c r="C186" s="17">
        <v>51.98</v>
      </c>
      <c r="D186" s="17">
        <v>24.77</v>
      </c>
      <c r="E186" s="17">
        <v>31.98</v>
      </c>
      <c r="F186" s="18">
        <v>117.02</v>
      </c>
      <c r="G186" s="17">
        <v>23.13</v>
      </c>
      <c r="H186" s="17">
        <v>76.64</v>
      </c>
      <c r="I186" s="17">
        <v>55.95</v>
      </c>
      <c r="J186" s="17">
        <v>9.12</v>
      </c>
      <c r="K186" s="18">
        <v>164.84</v>
      </c>
      <c r="L186" s="17">
        <v>30.46</v>
      </c>
      <c r="M186" s="17">
        <v>54.5</v>
      </c>
      <c r="N186" s="17">
        <v>53.12</v>
      </c>
      <c r="O186" s="17">
        <v>24.26</v>
      </c>
      <c r="P186" s="18">
        <f t="shared" si="63"/>
        <v>162.34</v>
      </c>
      <c r="Q186" s="25">
        <f>+Q189+Q200</f>
        <v>56.040000000000006</v>
      </c>
    </row>
    <row r="187" spans="1:17" ht="12">
      <c r="A187" s="16" t="s">
        <v>72</v>
      </c>
      <c r="B187" s="25">
        <f aca="true" t="shared" si="92" ref="B187:N187">B188-B189</f>
        <v>-6.93</v>
      </c>
      <c r="C187" s="25">
        <f t="shared" si="92"/>
        <v>-48.849999999999994</v>
      </c>
      <c r="D187" s="25">
        <f t="shared" si="92"/>
        <v>-21.93</v>
      </c>
      <c r="E187" s="25">
        <f t="shared" si="92"/>
        <v>-28.19</v>
      </c>
      <c r="F187" s="26">
        <f t="shared" si="92"/>
        <v>-105.9</v>
      </c>
      <c r="G187" s="25">
        <f t="shared" si="92"/>
        <v>-20.299999999999997</v>
      </c>
      <c r="H187" s="25">
        <f t="shared" si="92"/>
        <v>-73.25</v>
      </c>
      <c r="I187" s="25">
        <f t="shared" si="92"/>
        <v>-48.46000000000001</v>
      </c>
      <c r="J187" s="25">
        <f t="shared" si="92"/>
        <v>-5.110000000000001</v>
      </c>
      <c r="K187" s="26">
        <f t="shared" si="92"/>
        <v>-147.12</v>
      </c>
      <c r="L187" s="25">
        <f t="shared" si="92"/>
        <v>-24.05</v>
      </c>
      <c r="M187" s="25">
        <f t="shared" si="92"/>
        <v>-46.18</v>
      </c>
      <c r="N187" s="25">
        <f t="shared" si="92"/>
        <v>-47.09</v>
      </c>
      <c r="O187" s="25">
        <f>O188-O189</f>
        <v>-18.650000000000002</v>
      </c>
      <c r="P187" s="26">
        <f>P188-P189</f>
        <v>-135.97000000000003</v>
      </c>
      <c r="Q187" s="25">
        <f>Q188-Q189</f>
        <v>-54.61000000000001</v>
      </c>
    </row>
    <row r="188" spans="1:17" ht="12">
      <c r="A188" s="16" t="s">
        <v>32</v>
      </c>
      <c r="B188" s="17">
        <f>B191</f>
        <v>0.61</v>
      </c>
      <c r="C188" s="17">
        <f aca="true" t="shared" si="93" ref="C188:Q188">C191</f>
        <v>2.1</v>
      </c>
      <c r="D188" s="17">
        <f t="shared" si="93"/>
        <v>2.11</v>
      </c>
      <c r="E188" s="17">
        <f t="shared" si="93"/>
        <v>1.28</v>
      </c>
      <c r="F188" s="18">
        <f t="shared" si="93"/>
        <v>6.1</v>
      </c>
      <c r="G188" s="17">
        <f t="shared" si="93"/>
        <v>0.6</v>
      </c>
      <c r="H188" s="17">
        <f t="shared" si="93"/>
        <v>2.1</v>
      </c>
      <c r="I188" s="17">
        <f t="shared" si="93"/>
        <v>2.11</v>
      </c>
      <c r="J188" s="17">
        <f t="shared" si="93"/>
        <v>1.35</v>
      </c>
      <c r="K188" s="18">
        <f t="shared" si="93"/>
        <v>6.16</v>
      </c>
      <c r="L188" s="17">
        <f t="shared" si="93"/>
        <v>0.61</v>
      </c>
      <c r="M188" s="17">
        <f t="shared" si="93"/>
        <v>2.17</v>
      </c>
      <c r="N188" s="17">
        <f t="shared" si="93"/>
        <v>2.48</v>
      </c>
      <c r="O188" s="17">
        <f t="shared" si="93"/>
        <v>1.16</v>
      </c>
      <c r="P188" s="18">
        <f t="shared" si="93"/>
        <v>6.42</v>
      </c>
      <c r="Q188" s="25">
        <f t="shared" si="93"/>
        <v>0.6799999999999999</v>
      </c>
    </row>
    <row r="189" spans="1:17" ht="12">
      <c r="A189" s="16" t="s">
        <v>33</v>
      </c>
      <c r="B189" s="17">
        <f aca="true" t="shared" si="94" ref="B189:P189">B192+B197</f>
        <v>7.54</v>
      </c>
      <c r="C189" s="17">
        <f t="shared" si="94"/>
        <v>50.949999999999996</v>
      </c>
      <c r="D189" s="17">
        <f t="shared" si="94"/>
        <v>24.04</v>
      </c>
      <c r="E189" s="17">
        <f t="shared" si="94"/>
        <v>29.470000000000002</v>
      </c>
      <c r="F189" s="18">
        <f t="shared" si="94"/>
        <v>112</v>
      </c>
      <c r="G189" s="17">
        <f t="shared" si="94"/>
        <v>20.9</v>
      </c>
      <c r="H189" s="17">
        <f t="shared" si="94"/>
        <v>75.35</v>
      </c>
      <c r="I189" s="17">
        <f t="shared" si="94"/>
        <v>50.57000000000001</v>
      </c>
      <c r="J189" s="17">
        <f t="shared" si="94"/>
        <v>6.460000000000001</v>
      </c>
      <c r="K189" s="18">
        <f t="shared" si="94"/>
        <v>153.28</v>
      </c>
      <c r="L189" s="17">
        <f t="shared" si="94"/>
        <v>24.66</v>
      </c>
      <c r="M189" s="17">
        <f t="shared" si="94"/>
        <v>48.35</v>
      </c>
      <c r="N189" s="17">
        <f t="shared" si="94"/>
        <v>49.57</v>
      </c>
      <c r="O189" s="17">
        <f t="shared" si="94"/>
        <v>19.810000000000002</v>
      </c>
      <c r="P189" s="18">
        <f t="shared" si="94"/>
        <v>142.39000000000001</v>
      </c>
      <c r="Q189" s="25">
        <f>+Q192+Q197</f>
        <v>55.290000000000006</v>
      </c>
    </row>
    <row r="190" spans="1:17" ht="12">
      <c r="A190" s="16" t="s">
        <v>73</v>
      </c>
      <c r="B190" s="25">
        <f aca="true" t="shared" si="95" ref="B190:N190">B191-B192</f>
        <v>-3.3600000000000003</v>
      </c>
      <c r="C190" s="25">
        <f t="shared" si="95"/>
        <v>-52.949999999999996</v>
      </c>
      <c r="D190" s="25">
        <f t="shared" si="95"/>
        <v>-20.25</v>
      </c>
      <c r="E190" s="25">
        <f t="shared" si="95"/>
        <v>-40.35</v>
      </c>
      <c r="F190" s="26">
        <f t="shared" si="95"/>
        <v>-116.91000000000001</v>
      </c>
      <c r="G190" s="25">
        <f t="shared" si="95"/>
        <v>-5.78</v>
      </c>
      <c r="H190" s="25">
        <f t="shared" si="95"/>
        <v>-52.87</v>
      </c>
      <c r="I190" s="25">
        <f t="shared" si="95"/>
        <v>-39.480000000000004</v>
      </c>
      <c r="J190" s="25">
        <f t="shared" si="95"/>
        <v>-29.79</v>
      </c>
      <c r="K190" s="26">
        <f t="shared" si="95"/>
        <v>-127.92000000000002</v>
      </c>
      <c r="L190" s="25">
        <f t="shared" si="95"/>
        <v>-13.21</v>
      </c>
      <c r="M190" s="25">
        <f t="shared" si="95"/>
        <v>-30.92</v>
      </c>
      <c r="N190" s="25">
        <f t="shared" si="95"/>
        <v>-6.549999999999999</v>
      </c>
      <c r="O190" s="25">
        <f>O191-O192</f>
        <v>-25.19</v>
      </c>
      <c r="P190" s="26">
        <f>P191-P192</f>
        <v>-75.87</v>
      </c>
      <c r="Q190" s="25">
        <f>Q191-Q192</f>
        <v>-13.84</v>
      </c>
    </row>
    <row r="191" spans="1:17" ht="12">
      <c r="A191" s="16" t="s">
        <v>74</v>
      </c>
      <c r="B191" s="17">
        <v>0.61</v>
      </c>
      <c r="C191" s="17">
        <v>2.1</v>
      </c>
      <c r="D191" s="17">
        <v>2.11</v>
      </c>
      <c r="E191" s="17">
        <v>1.28</v>
      </c>
      <c r="F191" s="18">
        <v>6.1</v>
      </c>
      <c r="G191" s="17">
        <v>0.6</v>
      </c>
      <c r="H191" s="17">
        <v>2.1</v>
      </c>
      <c r="I191" s="17">
        <v>2.11</v>
      </c>
      <c r="J191" s="17">
        <v>1.35</v>
      </c>
      <c r="K191" s="18">
        <v>6.16</v>
      </c>
      <c r="L191" s="17">
        <v>0.61</v>
      </c>
      <c r="M191" s="17">
        <v>2.17</v>
      </c>
      <c r="N191" s="17">
        <v>2.48</v>
      </c>
      <c r="O191" s="17">
        <v>1.16</v>
      </c>
      <c r="P191" s="18">
        <f t="shared" si="63"/>
        <v>6.42</v>
      </c>
      <c r="Q191" s="25">
        <f>+Q194</f>
        <v>0.6799999999999999</v>
      </c>
    </row>
    <row r="192" spans="1:17" ht="12">
      <c r="A192" s="16" t="s">
        <v>75</v>
      </c>
      <c r="B192" s="17">
        <v>3.97</v>
      </c>
      <c r="C192" s="17">
        <v>55.05</v>
      </c>
      <c r="D192" s="17">
        <v>22.36</v>
      </c>
      <c r="E192" s="17">
        <v>41.63</v>
      </c>
      <c r="F192" s="18">
        <v>123.01</v>
      </c>
      <c r="G192" s="17">
        <v>6.38</v>
      </c>
      <c r="H192" s="17">
        <v>54.97</v>
      </c>
      <c r="I192" s="17">
        <v>41.59</v>
      </c>
      <c r="J192" s="17">
        <v>31.14</v>
      </c>
      <c r="K192" s="18">
        <v>134.08</v>
      </c>
      <c r="L192" s="17">
        <v>13.82</v>
      </c>
      <c r="M192" s="17">
        <v>33.09</v>
      </c>
      <c r="N192" s="17">
        <v>9.03</v>
      </c>
      <c r="O192" s="17">
        <v>26.35</v>
      </c>
      <c r="P192" s="18">
        <f t="shared" si="63"/>
        <v>82.29</v>
      </c>
      <c r="Q192" s="25">
        <f>+Q195</f>
        <v>14.52</v>
      </c>
    </row>
    <row r="193" spans="1:17" ht="12">
      <c r="A193" s="16" t="s">
        <v>76</v>
      </c>
      <c r="B193" s="25">
        <f aca="true" t="shared" si="96" ref="B193:N193">B194-B195</f>
        <v>-3.3600000000000003</v>
      </c>
      <c r="C193" s="25">
        <f t="shared" si="96"/>
        <v>-52.949999999999996</v>
      </c>
      <c r="D193" s="25">
        <f t="shared" si="96"/>
        <v>-20.25</v>
      </c>
      <c r="E193" s="25">
        <f t="shared" si="96"/>
        <v>-40.35</v>
      </c>
      <c r="F193" s="26">
        <f t="shared" si="96"/>
        <v>-116.91000000000001</v>
      </c>
      <c r="G193" s="25">
        <f t="shared" si="96"/>
        <v>-5.78</v>
      </c>
      <c r="H193" s="25">
        <f t="shared" si="96"/>
        <v>-52.87</v>
      </c>
      <c r="I193" s="25">
        <f t="shared" si="96"/>
        <v>-39.480000000000004</v>
      </c>
      <c r="J193" s="25">
        <f t="shared" si="96"/>
        <v>-29.79</v>
      </c>
      <c r="K193" s="26">
        <f t="shared" si="96"/>
        <v>-127.92000000000002</v>
      </c>
      <c r="L193" s="25">
        <f t="shared" si="96"/>
        <v>-13.21</v>
      </c>
      <c r="M193" s="25">
        <f t="shared" si="96"/>
        <v>-30.92</v>
      </c>
      <c r="N193" s="25">
        <f t="shared" si="96"/>
        <v>-6.549999999999999</v>
      </c>
      <c r="O193" s="25">
        <f>O194-O195</f>
        <v>-25.19</v>
      </c>
      <c r="P193" s="26">
        <f>P194-P195</f>
        <v>-75.87</v>
      </c>
      <c r="Q193" s="25">
        <f>Q194-Q195</f>
        <v>-13.84</v>
      </c>
    </row>
    <row r="194" spans="1:17" ht="12.75">
      <c r="A194" s="16" t="s">
        <v>77</v>
      </c>
      <c r="B194" s="17">
        <v>0.61</v>
      </c>
      <c r="C194" s="17">
        <v>2.1</v>
      </c>
      <c r="D194" s="17">
        <v>2.11</v>
      </c>
      <c r="E194" s="17">
        <v>1.28</v>
      </c>
      <c r="F194" s="18">
        <v>6.1</v>
      </c>
      <c r="G194" s="17">
        <v>0.6</v>
      </c>
      <c r="H194" s="17">
        <v>2.1</v>
      </c>
      <c r="I194" s="17">
        <v>2.11</v>
      </c>
      <c r="J194" s="17">
        <v>1.35</v>
      </c>
      <c r="K194" s="18">
        <v>6.16</v>
      </c>
      <c r="L194" s="17">
        <v>0.61</v>
      </c>
      <c r="M194" s="17">
        <v>2.17</v>
      </c>
      <c r="N194" s="17">
        <v>2.48</v>
      </c>
      <c r="O194" s="17">
        <v>1.16</v>
      </c>
      <c r="P194" s="18">
        <f t="shared" si="63"/>
        <v>6.42</v>
      </c>
      <c r="Q194" s="34">
        <v>0.6799999999999999</v>
      </c>
    </row>
    <row r="195" spans="1:17" ht="12.75">
      <c r="A195" s="16" t="s">
        <v>78</v>
      </c>
      <c r="B195" s="17">
        <v>3.97</v>
      </c>
      <c r="C195" s="17">
        <v>55.05</v>
      </c>
      <c r="D195" s="17">
        <v>22.36</v>
      </c>
      <c r="E195" s="17">
        <v>41.63</v>
      </c>
      <c r="F195" s="18">
        <v>123.01</v>
      </c>
      <c r="G195" s="17">
        <v>6.38</v>
      </c>
      <c r="H195" s="17">
        <v>54.97</v>
      </c>
      <c r="I195" s="17">
        <v>41.59</v>
      </c>
      <c r="J195" s="17">
        <v>31.14</v>
      </c>
      <c r="K195" s="18">
        <v>134.08</v>
      </c>
      <c r="L195" s="17">
        <v>13.82</v>
      </c>
      <c r="M195" s="17">
        <v>33.09</v>
      </c>
      <c r="N195" s="17">
        <v>9.03</v>
      </c>
      <c r="O195" s="17">
        <v>26.35</v>
      </c>
      <c r="P195" s="18">
        <f aca="true" t="shared" si="97" ref="P195:P258">SUM(L195:O195)</f>
        <v>82.29</v>
      </c>
      <c r="Q195" s="34">
        <v>14.52</v>
      </c>
    </row>
    <row r="196" spans="1:17" ht="12.75">
      <c r="A196" s="16" t="s">
        <v>79</v>
      </c>
      <c r="B196" s="25">
        <v>-3.57</v>
      </c>
      <c r="C196" s="25">
        <v>4.1</v>
      </c>
      <c r="D196" s="25">
        <v>-1.68</v>
      </c>
      <c r="E196" s="25">
        <v>12.16</v>
      </c>
      <c r="F196" s="26">
        <v>11.01</v>
      </c>
      <c r="G196" s="25">
        <v>-14.52</v>
      </c>
      <c r="H196" s="25">
        <v>-20.38</v>
      </c>
      <c r="I196" s="25">
        <v>-8.98</v>
      </c>
      <c r="J196" s="25">
        <v>24.68</v>
      </c>
      <c r="K196" s="26">
        <v>-19.2</v>
      </c>
      <c r="L196" s="25">
        <v>-10.84</v>
      </c>
      <c r="M196" s="25">
        <v>-15.26</v>
      </c>
      <c r="N196" s="25">
        <v>-40.54</v>
      </c>
      <c r="O196" s="25">
        <v>6.54</v>
      </c>
      <c r="P196" s="26">
        <f t="shared" si="97"/>
        <v>-60.1</v>
      </c>
      <c r="Q196" s="34">
        <f>-Q197</f>
        <v>-40.77</v>
      </c>
    </row>
    <row r="197" spans="1:17" ht="12">
      <c r="A197" s="16" t="s">
        <v>33</v>
      </c>
      <c r="B197" s="17">
        <v>3.57</v>
      </c>
      <c r="C197" s="17">
        <v>-4.1</v>
      </c>
      <c r="D197" s="17">
        <v>1.68</v>
      </c>
      <c r="E197" s="17">
        <v>-12.16</v>
      </c>
      <c r="F197" s="18">
        <v>-11.01</v>
      </c>
      <c r="G197" s="17">
        <v>14.52</v>
      </c>
      <c r="H197" s="17">
        <v>20.38</v>
      </c>
      <c r="I197" s="17">
        <v>8.98</v>
      </c>
      <c r="J197" s="17">
        <v>-24.68</v>
      </c>
      <c r="K197" s="18">
        <v>19.2</v>
      </c>
      <c r="L197" s="17">
        <v>10.84</v>
      </c>
      <c r="M197" s="17">
        <v>15.26</v>
      </c>
      <c r="N197" s="17">
        <v>40.54</v>
      </c>
      <c r="O197" s="17">
        <v>-6.54</v>
      </c>
      <c r="P197" s="18">
        <f t="shared" si="97"/>
        <v>60.1</v>
      </c>
      <c r="Q197" s="17">
        <v>40.77</v>
      </c>
    </row>
    <row r="198" spans="1:17" ht="12">
      <c r="A198" s="16" t="s">
        <v>80</v>
      </c>
      <c r="B198" s="25">
        <f aca="true" t="shared" si="98" ref="B198:N198">B199-B200</f>
        <v>-0.73</v>
      </c>
      <c r="C198" s="25">
        <f t="shared" si="98"/>
        <v>-1.01</v>
      </c>
      <c r="D198" s="25">
        <f t="shared" si="98"/>
        <v>-0.72</v>
      </c>
      <c r="E198" s="25">
        <f t="shared" si="98"/>
        <v>-2.5</v>
      </c>
      <c r="F198" s="26">
        <f t="shared" si="98"/>
        <v>-4.96</v>
      </c>
      <c r="G198" s="25">
        <f t="shared" si="98"/>
        <v>-2.13</v>
      </c>
      <c r="H198" s="25">
        <f t="shared" si="98"/>
        <v>-1.22</v>
      </c>
      <c r="I198" s="25">
        <f t="shared" si="98"/>
        <v>-5.24</v>
      </c>
      <c r="J198" s="25">
        <f t="shared" si="98"/>
        <v>-2.5300000000000002</v>
      </c>
      <c r="K198" s="26">
        <f t="shared" si="98"/>
        <v>-11.120000000000001</v>
      </c>
      <c r="L198" s="25">
        <f t="shared" si="98"/>
        <v>-5.58</v>
      </c>
      <c r="M198" s="25">
        <f t="shared" si="98"/>
        <v>-5.96</v>
      </c>
      <c r="N198" s="25">
        <f t="shared" si="98"/>
        <v>-3.34</v>
      </c>
      <c r="O198" s="25">
        <f>O199-O200</f>
        <v>-4.2700000000000005</v>
      </c>
      <c r="P198" s="26">
        <f>P199-P200</f>
        <v>-19.15</v>
      </c>
      <c r="Q198" s="25">
        <f>Q199-Q200</f>
        <v>0.8199999999999998</v>
      </c>
    </row>
    <row r="199" spans="1:17" ht="12">
      <c r="A199" s="16" t="s">
        <v>32</v>
      </c>
      <c r="B199" s="17">
        <v>0.02</v>
      </c>
      <c r="C199" s="17">
        <v>0.02</v>
      </c>
      <c r="D199" s="17">
        <v>0.01</v>
      </c>
      <c r="E199" s="17">
        <v>0.01</v>
      </c>
      <c r="F199" s="18">
        <v>0.06</v>
      </c>
      <c r="G199" s="17">
        <v>0.1</v>
      </c>
      <c r="H199" s="17">
        <v>0.07</v>
      </c>
      <c r="I199" s="17">
        <v>0.14</v>
      </c>
      <c r="J199" s="17">
        <v>0.13</v>
      </c>
      <c r="K199" s="18">
        <v>0.44</v>
      </c>
      <c r="L199" s="17">
        <v>0.22</v>
      </c>
      <c r="M199" s="17">
        <v>0.19</v>
      </c>
      <c r="N199" s="17">
        <v>0.21</v>
      </c>
      <c r="O199" s="17">
        <v>0.18</v>
      </c>
      <c r="P199" s="18">
        <f t="shared" si="97"/>
        <v>0.8</v>
      </c>
      <c r="Q199" s="25">
        <f>+Q202</f>
        <v>1.5699999999999998</v>
      </c>
    </row>
    <row r="200" spans="1:17" ht="12">
      <c r="A200" s="16" t="s">
        <v>33</v>
      </c>
      <c r="B200" s="17">
        <v>0.75</v>
      </c>
      <c r="C200" s="17">
        <v>1.03</v>
      </c>
      <c r="D200" s="17">
        <v>0.73</v>
      </c>
      <c r="E200" s="17">
        <v>2.51</v>
      </c>
      <c r="F200" s="18">
        <v>5.02</v>
      </c>
      <c r="G200" s="17">
        <v>2.23</v>
      </c>
      <c r="H200" s="17">
        <v>1.29</v>
      </c>
      <c r="I200" s="17">
        <v>5.38</v>
      </c>
      <c r="J200" s="17">
        <v>2.66</v>
      </c>
      <c r="K200" s="18">
        <v>11.56</v>
      </c>
      <c r="L200" s="17">
        <v>5.8</v>
      </c>
      <c r="M200" s="17">
        <v>6.15</v>
      </c>
      <c r="N200" s="17">
        <v>3.55</v>
      </c>
      <c r="O200" s="17">
        <v>4.45</v>
      </c>
      <c r="P200" s="18">
        <f t="shared" si="97"/>
        <v>19.95</v>
      </c>
      <c r="Q200" s="25">
        <f>+Q203</f>
        <v>0.75</v>
      </c>
    </row>
    <row r="201" spans="1:17" ht="12">
      <c r="A201" s="16" t="s">
        <v>81</v>
      </c>
      <c r="B201" s="25">
        <f aca="true" t="shared" si="99" ref="B201:N201">B202-B203</f>
        <v>-0.73</v>
      </c>
      <c r="C201" s="25">
        <f t="shared" si="99"/>
        <v>-1.01</v>
      </c>
      <c r="D201" s="25">
        <f t="shared" si="99"/>
        <v>-0.72</v>
      </c>
      <c r="E201" s="25">
        <f t="shared" si="99"/>
        <v>-2.5</v>
      </c>
      <c r="F201" s="26">
        <f t="shared" si="99"/>
        <v>-4.96</v>
      </c>
      <c r="G201" s="25">
        <f t="shared" si="99"/>
        <v>-2.13</v>
      </c>
      <c r="H201" s="25">
        <f t="shared" si="99"/>
        <v>-1.22</v>
      </c>
      <c r="I201" s="25">
        <f t="shared" si="99"/>
        <v>-5.24</v>
      </c>
      <c r="J201" s="25">
        <f t="shared" si="99"/>
        <v>-2.5300000000000002</v>
      </c>
      <c r="K201" s="26">
        <f t="shared" si="99"/>
        <v>-11.120000000000001</v>
      </c>
      <c r="L201" s="25">
        <f t="shared" si="99"/>
        <v>-5.58</v>
      </c>
      <c r="M201" s="25">
        <f t="shared" si="99"/>
        <v>-5.96</v>
      </c>
      <c r="N201" s="25">
        <f t="shared" si="99"/>
        <v>-3.34</v>
      </c>
      <c r="O201" s="25">
        <f>O202-O203</f>
        <v>-4.2700000000000005</v>
      </c>
      <c r="P201" s="26">
        <f>P202-P203</f>
        <v>-19.15</v>
      </c>
      <c r="Q201" s="25">
        <f>Q202-Q203</f>
        <v>0.8199999999999998</v>
      </c>
    </row>
    <row r="202" spans="1:17" ht="12.75">
      <c r="A202" s="16" t="s">
        <v>74</v>
      </c>
      <c r="B202" s="17">
        <v>0.02</v>
      </c>
      <c r="C202" s="17">
        <v>0.02</v>
      </c>
      <c r="D202" s="17">
        <v>0.01</v>
      </c>
      <c r="E202" s="17">
        <v>0.01</v>
      </c>
      <c r="F202" s="18">
        <v>0.06</v>
      </c>
      <c r="G202" s="17">
        <v>0.1</v>
      </c>
      <c r="H202" s="17">
        <v>0.07</v>
      </c>
      <c r="I202" s="17">
        <v>0.14</v>
      </c>
      <c r="J202" s="17">
        <v>0.13</v>
      </c>
      <c r="K202" s="18">
        <v>0.44</v>
      </c>
      <c r="L202" s="17">
        <v>0.22</v>
      </c>
      <c r="M202" s="17">
        <v>0.19</v>
      </c>
      <c r="N202" s="17">
        <v>0.21</v>
      </c>
      <c r="O202" s="17">
        <v>0.18</v>
      </c>
      <c r="P202" s="18">
        <f t="shared" si="97"/>
        <v>0.8</v>
      </c>
      <c r="Q202" s="34">
        <v>1.5699999999999998</v>
      </c>
    </row>
    <row r="203" spans="1:17" ht="12.75">
      <c r="A203" s="16" t="s">
        <v>75</v>
      </c>
      <c r="B203" s="17">
        <v>0.75</v>
      </c>
      <c r="C203" s="17">
        <v>1.03</v>
      </c>
      <c r="D203" s="17">
        <v>0.73</v>
      </c>
      <c r="E203" s="17">
        <v>2.51</v>
      </c>
      <c r="F203" s="18">
        <v>5.02</v>
      </c>
      <c r="G203" s="17">
        <v>2.23</v>
      </c>
      <c r="H203" s="17">
        <v>1.29</v>
      </c>
      <c r="I203" s="17">
        <v>5.38</v>
      </c>
      <c r="J203" s="17">
        <v>2.66</v>
      </c>
      <c r="K203" s="18">
        <v>11.56</v>
      </c>
      <c r="L203" s="17">
        <v>5.8</v>
      </c>
      <c r="M203" s="17">
        <v>6.15</v>
      </c>
      <c r="N203" s="17">
        <v>3.55</v>
      </c>
      <c r="O203" s="17">
        <v>4.45</v>
      </c>
      <c r="P203" s="18">
        <f t="shared" si="97"/>
        <v>19.95</v>
      </c>
      <c r="Q203" s="34">
        <v>0.75</v>
      </c>
    </row>
    <row r="204" spans="1:17" ht="12">
      <c r="A204" s="16" t="s">
        <v>82</v>
      </c>
      <c r="B204" s="25">
        <f aca="true" t="shared" si="100" ref="B204:N204">B205-B206</f>
        <v>-0.73</v>
      </c>
      <c r="C204" s="25">
        <f t="shared" si="100"/>
        <v>-1.01</v>
      </c>
      <c r="D204" s="25">
        <f t="shared" si="100"/>
        <v>-0.72</v>
      </c>
      <c r="E204" s="25">
        <f t="shared" si="100"/>
        <v>-2.5</v>
      </c>
      <c r="F204" s="26">
        <f t="shared" si="100"/>
        <v>-4.96</v>
      </c>
      <c r="G204" s="25">
        <f t="shared" si="100"/>
        <v>-2.13</v>
      </c>
      <c r="H204" s="25">
        <f t="shared" si="100"/>
        <v>-1.22</v>
      </c>
      <c r="I204" s="25">
        <f t="shared" si="100"/>
        <v>-5.24</v>
      </c>
      <c r="J204" s="25">
        <f t="shared" si="100"/>
        <v>-2.5300000000000002</v>
      </c>
      <c r="K204" s="26">
        <f t="shared" si="100"/>
        <v>-11.120000000000001</v>
      </c>
      <c r="L204" s="25">
        <f t="shared" si="100"/>
        <v>-5.58</v>
      </c>
      <c r="M204" s="25">
        <f t="shared" si="100"/>
        <v>-5.96</v>
      </c>
      <c r="N204" s="25">
        <f t="shared" si="100"/>
        <v>-3.34</v>
      </c>
      <c r="O204" s="25">
        <f>O205-O206</f>
        <v>-4.2700000000000005</v>
      </c>
      <c r="P204" s="26">
        <f>P205-P206</f>
        <v>-19.15</v>
      </c>
      <c r="Q204" s="25">
        <f>Q205-Q206</f>
        <v>-54.61000000000001</v>
      </c>
    </row>
    <row r="205" spans="1:17" ht="12">
      <c r="A205" s="16" t="s">
        <v>74</v>
      </c>
      <c r="B205" s="17">
        <v>0.02</v>
      </c>
      <c r="C205" s="17">
        <v>0.02</v>
      </c>
      <c r="D205" s="17">
        <v>0.01</v>
      </c>
      <c r="E205" s="17">
        <v>0.01</v>
      </c>
      <c r="F205" s="18">
        <v>0.06</v>
      </c>
      <c r="G205" s="17">
        <v>0.1</v>
      </c>
      <c r="H205" s="17">
        <v>0.07</v>
      </c>
      <c r="I205" s="17">
        <v>0.14</v>
      </c>
      <c r="J205" s="17">
        <v>0.13</v>
      </c>
      <c r="K205" s="18">
        <v>0.44</v>
      </c>
      <c r="L205" s="17">
        <v>0.22</v>
      </c>
      <c r="M205" s="17">
        <v>0.19</v>
      </c>
      <c r="N205" s="17">
        <v>0.21</v>
      </c>
      <c r="O205" s="17">
        <v>0.18</v>
      </c>
      <c r="P205" s="18">
        <f t="shared" si="97"/>
        <v>0.8</v>
      </c>
      <c r="Q205" s="25">
        <f>Q188</f>
        <v>0.6799999999999999</v>
      </c>
    </row>
    <row r="206" spans="1:17" ht="12">
      <c r="A206" s="16" t="s">
        <v>75</v>
      </c>
      <c r="B206" s="17">
        <v>0.75</v>
      </c>
      <c r="C206" s="17">
        <v>1.03</v>
      </c>
      <c r="D206" s="17">
        <v>0.73</v>
      </c>
      <c r="E206" s="17">
        <v>2.51</v>
      </c>
      <c r="F206" s="18">
        <v>5.02</v>
      </c>
      <c r="G206" s="17">
        <v>2.23</v>
      </c>
      <c r="H206" s="17">
        <v>1.29</v>
      </c>
      <c r="I206" s="17">
        <v>5.38</v>
      </c>
      <c r="J206" s="17">
        <v>2.66</v>
      </c>
      <c r="K206" s="18">
        <v>11.56</v>
      </c>
      <c r="L206" s="17">
        <v>5.8</v>
      </c>
      <c r="M206" s="17">
        <v>6.15</v>
      </c>
      <c r="N206" s="17">
        <v>3.55</v>
      </c>
      <c r="O206" s="17">
        <v>4.45</v>
      </c>
      <c r="P206" s="18">
        <f t="shared" si="97"/>
        <v>19.95</v>
      </c>
      <c r="Q206" s="25">
        <f>Q189</f>
        <v>55.290000000000006</v>
      </c>
    </row>
    <row r="207" spans="1:17" ht="12">
      <c r="A207" s="16" t="s">
        <v>83</v>
      </c>
      <c r="B207" s="25">
        <f aca="true" t="shared" si="101" ref="B207:N207">B208-B209</f>
        <v>-0.1</v>
      </c>
      <c r="C207" s="25">
        <f t="shared" si="101"/>
        <v>-2.73</v>
      </c>
      <c r="D207" s="25">
        <f t="shared" si="101"/>
        <v>-0.13</v>
      </c>
      <c r="E207" s="25">
        <f t="shared" si="101"/>
        <v>-0.07</v>
      </c>
      <c r="F207" s="26">
        <f t="shared" si="101"/>
        <v>-3.0300000000000002</v>
      </c>
      <c r="G207" s="25">
        <f t="shared" si="101"/>
        <v>-0.16999999999999998</v>
      </c>
      <c r="H207" s="25">
        <f t="shared" si="101"/>
        <v>-4.32</v>
      </c>
      <c r="I207" s="25">
        <f t="shared" si="101"/>
        <v>-0.7500000000000001</v>
      </c>
      <c r="J207" s="25">
        <f t="shared" si="101"/>
        <v>-1.05</v>
      </c>
      <c r="K207" s="26">
        <f t="shared" si="101"/>
        <v>-6.29</v>
      </c>
      <c r="L207" s="25">
        <f t="shared" si="101"/>
        <v>-0.6900000000000001</v>
      </c>
      <c r="M207" s="25">
        <f t="shared" si="101"/>
        <v>-4.66</v>
      </c>
      <c r="N207" s="25">
        <f t="shared" si="101"/>
        <v>-0.7799999999999999</v>
      </c>
      <c r="O207" s="25">
        <f>O208-O209</f>
        <v>-1.3499999999999999</v>
      </c>
      <c r="P207" s="26">
        <f>P208-P209</f>
        <v>-7.4799999999999995</v>
      </c>
      <c r="Q207" s="25">
        <f>Q208-Q209</f>
        <v>-0.22</v>
      </c>
    </row>
    <row r="208" spans="1:17" ht="12">
      <c r="A208" s="16" t="s">
        <v>22</v>
      </c>
      <c r="B208" s="17">
        <v>0</v>
      </c>
      <c r="C208" s="17">
        <v>0.18</v>
      </c>
      <c r="D208" s="17">
        <v>0.02</v>
      </c>
      <c r="E208" s="17">
        <v>0.01</v>
      </c>
      <c r="F208" s="18">
        <v>0.21</v>
      </c>
      <c r="G208" s="17">
        <v>0.01</v>
      </c>
      <c r="H208" s="17">
        <v>0.05</v>
      </c>
      <c r="I208" s="17">
        <v>0.37</v>
      </c>
      <c r="J208" s="17">
        <v>0.01</v>
      </c>
      <c r="K208" s="18">
        <v>0.44</v>
      </c>
      <c r="L208" s="17">
        <v>0.11</v>
      </c>
      <c r="M208" s="17">
        <v>0.26</v>
      </c>
      <c r="N208" s="17">
        <v>0.05</v>
      </c>
      <c r="O208" s="17">
        <v>0.05</v>
      </c>
      <c r="P208" s="18">
        <f t="shared" si="97"/>
        <v>0.47</v>
      </c>
      <c r="Q208" s="25">
        <f>+Q211</f>
        <v>0.01</v>
      </c>
    </row>
    <row r="209" spans="1:17" ht="12">
      <c r="A209" s="16" t="s">
        <v>23</v>
      </c>
      <c r="B209" s="17">
        <v>0.1</v>
      </c>
      <c r="C209" s="17">
        <v>2.91</v>
      </c>
      <c r="D209" s="17">
        <v>0.15</v>
      </c>
      <c r="E209" s="17">
        <v>0.08</v>
      </c>
      <c r="F209" s="18">
        <v>3.24</v>
      </c>
      <c r="G209" s="17">
        <v>0.18</v>
      </c>
      <c r="H209" s="17">
        <v>4.37</v>
      </c>
      <c r="I209" s="17">
        <v>1.12</v>
      </c>
      <c r="J209" s="17">
        <v>1.06</v>
      </c>
      <c r="K209" s="18">
        <v>6.73</v>
      </c>
      <c r="L209" s="17">
        <v>0.8</v>
      </c>
      <c r="M209" s="17">
        <v>4.92</v>
      </c>
      <c r="N209" s="17">
        <v>0.83</v>
      </c>
      <c r="O209" s="17">
        <v>1.4</v>
      </c>
      <c r="P209" s="18">
        <f t="shared" si="97"/>
        <v>7.949999999999999</v>
      </c>
      <c r="Q209" s="25">
        <f>+Q212</f>
        <v>0.23</v>
      </c>
    </row>
    <row r="210" spans="1:17" ht="12">
      <c r="A210" s="16" t="s">
        <v>84</v>
      </c>
      <c r="B210" s="25">
        <f aca="true" t="shared" si="102" ref="B210:N210">B211-B212</f>
        <v>-0.1</v>
      </c>
      <c r="C210" s="25">
        <f t="shared" si="102"/>
        <v>-2.73</v>
      </c>
      <c r="D210" s="25">
        <f t="shared" si="102"/>
        <v>-0.13</v>
      </c>
      <c r="E210" s="25">
        <f t="shared" si="102"/>
        <v>-0.07</v>
      </c>
      <c r="F210" s="26">
        <f t="shared" si="102"/>
        <v>-3.0300000000000002</v>
      </c>
      <c r="G210" s="25">
        <f t="shared" si="102"/>
        <v>-0.16999999999999998</v>
      </c>
      <c r="H210" s="25">
        <f t="shared" si="102"/>
        <v>-4.32</v>
      </c>
      <c r="I210" s="25">
        <f t="shared" si="102"/>
        <v>-0.7500000000000001</v>
      </c>
      <c r="J210" s="25">
        <f t="shared" si="102"/>
        <v>-1.05</v>
      </c>
      <c r="K210" s="26">
        <f t="shared" si="102"/>
        <v>-6.29</v>
      </c>
      <c r="L210" s="25">
        <f t="shared" si="102"/>
        <v>-0.6900000000000001</v>
      </c>
      <c r="M210" s="25">
        <f t="shared" si="102"/>
        <v>-4.66</v>
      </c>
      <c r="N210" s="25">
        <f t="shared" si="102"/>
        <v>-0.7799999999999999</v>
      </c>
      <c r="O210" s="25">
        <f>O211-O212</f>
        <v>-1.3499999999999999</v>
      </c>
      <c r="P210" s="26">
        <f>P211-P212</f>
        <v>-7.4799999999999995</v>
      </c>
      <c r="Q210" s="25">
        <f>Q211-Q212</f>
        <v>-0.22</v>
      </c>
    </row>
    <row r="211" spans="1:17" ht="12">
      <c r="A211" s="16" t="s">
        <v>32</v>
      </c>
      <c r="B211" s="17">
        <v>0</v>
      </c>
      <c r="C211" s="17">
        <v>0.18</v>
      </c>
      <c r="D211" s="17">
        <v>0.02</v>
      </c>
      <c r="E211" s="17">
        <v>0.01</v>
      </c>
      <c r="F211" s="18">
        <v>0.21</v>
      </c>
      <c r="G211" s="17">
        <v>0.01</v>
      </c>
      <c r="H211" s="17">
        <v>0.05</v>
      </c>
      <c r="I211" s="17">
        <v>0.37</v>
      </c>
      <c r="J211" s="17">
        <v>0.01</v>
      </c>
      <c r="K211" s="18">
        <v>0.44</v>
      </c>
      <c r="L211" s="17">
        <v>0.11</v>
      </c>
      <c r="M211" s="17">
        <v>0.26</v>
      </c>
      <c r="N211" s="17">
        <v>0.05</v>
      </c>
      <c r="O211" s="17">
        <v>0.05</v>
      </c>
      <c r="P211" s="18">
        <f t="shared" si="97"/>
        <v>0.47</v>
      </c>
      <c r="Q211" s="25">
        <f>+Q214</f>
        <v>0.01</v>
      </c>
    </row>
    <row r="212" spans="1:17" ht="12">
      <c r="A212" s="16" t="s">
        <v>33</v>
      </c>
      <c r="B212" s="17">
        <v>0.1</v>
      </c>
      <c r="C212" s="17">
        <v>2.91</v>
      </c>
      <c r="D212" s="17">
        <v>0.15</v>
      </c>
      <c r="E212" s="17">
        <v>0.08</v>
      </c>
      <c r="F212" s="18">
        <v>3.24</v>
      </c>
      <c r="G212" s="17">
        <v>0.18</v>
      </c>
      <c r="H212" s="17">
        <v>4.37</v>
      </c>
      <c r="I212" s="17">
        <v>1.12</v>
      </c>
      <c r="J212" s="17">
        <v>1.06</v>
      </c>
      <c r="K212" s="18">
        <v>6.73</v>
      </c>
      <c r="L212" s="17">
        <v>0.8</v>
      </c>
      <c r="M212" s="17">
        <v>4.92</v>
      </c>
      <c r="N212" s="17">
        <v>0.83</v>
      </c>
      <c r="O212" s="17">
        <v>1.4</v>
      </c>
      <c r="P212" s="18">
        <f t="shared" si="97"/>
        <v>7.949999999999999</v>
      </c>
      <c r="Q212" s="25">
        <f>+Q215</f>
        <v>0.23</v>
      </c>
    </row>
    <row r="213" spans="1:17" ht="12">
      <c r="A213" s="16" t="s">
        <v>85</v>
      </c>
      <c r="B213" s="25">
        <f aca="true" t="shared" si="103" ref="B213:N213">B214-B215</f>
        <v>-0.1</v>
      </c>
      <c r="C213" s="25">
        <f t="shared" si="103"/>
        <v>-2.73</v>
      </c>
      <c r="D213" s="25">
        <f t="shared" si="103"/>
        <v>-0.13</v>
      </c>
      <c r="E213" s="25">
        <f t="shared" si="103"/>
        <v>-0.07</v>
      </c>
      <c r="F213" s="26">
        <f t="shared" si="103"/>
        <v>-3.0300000000000002</v>
      </c>
      <c r="G213" s="25">
        <f t="shared" si="103"/>
        <v>-0.16999999999999998</v>
      </c>
      <c r="H213" s="25">
        <f t="shared" si="103"/>
        <v>-4.32</v>
      </c>
      <c r="I213" s="25">
        <f t="shared" si="103"/>
        <v>-0.7500000000000001</v>
      </c>
      <c r="J213" s="25">
        <f t="shared" si="103"/>
        <v>-1.05</v>
      </c>
      <c r="K213" s="26">
        <f t="shared" si="103"/>
        <v>-6.29</v>
      </c>
      <c r="L213" s="25">
        <f t="shared" si="103"/>
        <v>-0.6900000000000001</v>
      </c>
      <c r="M213" s="25">
        <f t="shared" si="103"/>
        <v>-4.66</v>
      </c>
      <c r="N213" s="25">
        <f t="shared" si="103"/>
        <v>-0.7799999999999999</v>
      </c>
      <c r="O213" s="25">
        <f>O214-O215</f>
        <v>-1.3499999999999999</v>
      </c>
      <c r="P213" s="26">
        <f>P214-P215</f>
        <v>-7.4799999999999995</v>
      </c>
      <c r="Q213" s="25">
        <f>Q214-Q215</f>
        <v>-0.22</v>
      </c>
    </row>
    <row r="214" spans="1:17" ht="12.75">
      <c r="A214" s="16" t="s">
        <v>74</v>
      </c>
      <c r="B214" s="17">
        <v>0</v>
      </c>
      <c r="C214" s="17">
        <v>0.18</v>
      </c>
      <c r="D214" s="17">
        <v>0.02</v>
      </c>
      <c r="E214" s="17">
        <v>0.01</v>
      </c>
      <c r="F214" s="18">
        <v>0.21</v>
      </c>
      <c r="G214" s="17">
        <v>0.01</v>
      </c>
      <c r="H214" s="17">
        <v>0.05</v>
      </c>
      <c r="I214" s="17">
        <v>0.37</v>
      </c>
      <c r="J214" s="17">
        <v>0.01</v>
      </c>
      <c r="K214" s="18">
        <v>0.44</v>
      </c>
      <c r="L214" s="17">
        <v>0.11</v>
      </c>
      <c r="M214" s="17">
        <v>0.26</v>
      </c>
      <c r="N214" s="17">
        <v>0.05</v>
      </c>
      <c r="O214" s="17">
        <v>0.05</v>
      </c>
      <c r="P214" s="18">
        <f t="shared" si="97"/>
        <v>0.47</v>
      </c>
      <c r="Q214" s="34">
        <v>0.01</v>
      </c>
    </row>
    <row r="215" spans="1:17" ht="12.75">
      <c r="A215" s="16" t="s">
        <v>75</v>
      </c>
      <c r="B215" s="17">
        <v>0.1</v>
      </c>
      <c r="C215" s="17">
        <v>2.91</v>
      </c>
      <c r="D215" s="17">
        <v>0.15</v>
      </c>
      <c r="E215" s="17">
        <v>0.08</v>
      </c>
      <c r="F215" s="18">
        <v>3.24</v>
      </c>
      <c r="G215" s="17">
        <v>0.18</v>
      </c>
      <c r="H215" s="17">
        <v>4.37</v>
      </c>
      <c r="I215" s="17">
        <v>1.12</v>
      </c>
      <c r="J215" s="17">
        <v>1.06</v>
      </c>
      <c r="K215" s="18">
        <v>6.73</v>
      </c>
      <c r="L215" s="17">
        <v>0.8</v>
      </c>
      <c r="M215" s="17">
        <v>4.92</v>
      </c>
      <c r="N215" s="17">
        <v>0.83</v>
      </c>
      <c r="O215" s="17">
        <v>1.4</v>
      </c>
      <c r="P215" s="18">
        <f t="shared" si="97"/>
        <v>7.949999999999999</v>
      </c>
      <c r="Q215" s="34">
        <v>0.23</v>
      </c>
    </row>
    <row r="216" spans="1:17" ht="12">
      <c r="A216" s="16" t="s">
        <v>86</v>
      </c>
      <c r="B216" s="25">
        <f aca="true" t="shared" si="104" ref="B216:N216">B217-B218</f>
        <v>-14.18</v>
      </c>
      <c r="C216" s="25">
        <f t="shared" si="104"/>
        <v>-13.92</v>
      </c>
      <c r="D216" s="25">
        <f t="shared" si="104"/>
        <v>-13.8</v>
      </c>
      <c r="E216" s="25">
        <f t="shared" si="104"/>
        <v>-17.69</v>
      </c>
      <c r="F216" s="26">
        <f t="shared" si="104"/>
        <v>-59.589999999999996</v>
      </c>
      <c r="G216" s="25">
        <f t="shared" si="104"/>
        <v>-14.42</v>
      </c>
      <c r="H216" s="25">
        <f t="shared" si="104"/>
        <v>-16.97</v>
      </c>
      <c r="I216" s="25">
        <f t="shared" si="104"/>
        <v>-14.83</v>
      </c>
      <c r="J216" s="25">
        <f t="shared" si="104"/>
        <v>-17.27</v>
      </c>
      <c r="K216" s="26">
        <f t="shared" si="104"/>
        <v>-63.49000000000001</v>
      </c>
      <c r="L216" s="25">
        <f t="shared" si="104"/>
        <v>-14.43</v>
      </c>
      <c r="M216" s="25">
        <f t="shared" si="104"/>
        <v>-15.21</v>
      </c>
      <c r="N216" s="25">
        <f t="shared" si="104"/>
        <v>-17.729999999999997</v>
      </c>
      <c r="O216" s="25">
        <f>O217-O218</f>
        <v>-15.04</v>
      </c>
      <c r="P216" s="26">
        <f>P217-P218</f>
        <v>-62.41</v>
      </c>
      <c r="Q216" s="25">
        <f>Q217-Q218</f>
        <v>-16.71</v>
      </c>
    </row>
    <row r="217" spans="1:17" ht="12">
      <c r="A217" s="16" t="s">
        <v>22</v>
      </c>
      <c r="B217" s="17">
        <v>0.21</v>
      </c>
      <c r="C217" s="17">
        <v>0.39</v>
      </c>
      <c r="D217" s="17">
        <v>0.85</v>
      </c>
      <c r="E217" s="17">
        <v>1.32</v>
      </c>
      <c r="F217" s="18">
        <v>2.77</v>
      </c>
      <c r="G217" s="17">
        <v>1.35</v>
      </c>
      <c r="H217" s="17">
        <v>3.57</v>
      </c>
      <c r="I217" s="17">
        <v>3.01</v>
      </c>
      <c r="J217" s="17">
        <v>3.59</v>
      </c>
      <c r="K217" s="18">
        <v>11.52</v>
      </c>
      <c r="L217" s="17">
        <v>3.82</v>
      </c>
      <c r="M217" s="17">
        <v>2.86</v>
      </c>
      <c r="N217" s="17">
        <v>3.85</v>
      </c>
      <c r="O217" s="17">
        <v>4.8</v>
      </c>
      <c r="P217" s="18">
        <f t="shared" si="97"/>
        <v>15.329999999999998</v>
      </c>
      <c r="Q217" s="25">
        <f>+Q220</f>
        <v>1.1300000000000001</v>
      </c>
    </row>
    <row r="218" spans="1:17" ht="12">
      <c r="A218" s="16" t="s">
        <v>23</v>
      </c>
      <c r="B218" s="17">
        <v>14.39</v>
      </c>
      <c r="C218" s="17">
        <v>14.31</v>
      </c>
      <c r="D218" s="17">
        <v>14.65</v>
      </c>
      <c r="E218" s="17">
        <v>19.01</v>
      </c>
      <c r="F218" s="18">
        <v>62.36</v>
      </c>
      <c r="G218" s="17">
        <v>15.77</v>
      </c>
      <c r="H218" s="17">
        <v>20.54</v>
      </c>
      <c r="I218" s="17">
        <v>17.84</v>
      </c>
      <c r="J218" s="17">
        <v>20.86</v>
      </c>
      <c r="K218" s="18">
        <v>75.01</v>
      </c>
      <c r="L218" s="17">
        <v>18.25</v>
      </c>
      <c r="M218" s="17">
        <v>18.07</v>
      </c>
      <c r="N218" s="17">
        <v>21.58</v>
      </c>
      <c r="O218" s="17">
        <v>19.84</v>
      </c>
      <c r="P218" s="18">
        <f t="shared" si="97"/>
        <v>77.74</v>
      </c>
      <c r="Q218" s="25">
        <f>+Q221</f>
        <v>17.84</v>
      </c>
    </row>
    <row r="219" spans="1:17" ht="12">
      <c r="A219" s="16" t="s">
        <v>87</v>
      </c>
      <c r="B219" s="25">
        <f aca="true" t="shared" si="105" ref="B219:N219">B220-B221</f>
        <v>-14.18</v>
      </c>
      <c r="C219" s="25">
        <f t="shared" si="105"/>
        <v>-13.92</v>
      </c>
      <c r="D219" s="25">
        <f t="shared" si="105"/>
        <v>-13.8</v>
      </c>
      <c r="E219" s="25">
        <f t="shared" si="105"/>
        <v>-17.69</v>
      </c>
      <c r="F219" s="26">
        <f t="shared" si="105"/>
        <v>-59.589999999999996</v>
      </c>
      <c r="G219" s="25">
        <f t="shared" si="105"/>
        <v>-14.42</v>
      </c>
      <c r="H219" s="25">
        <f t="shared" si="105"/>
        <v>-16.97</v>
      </c>
      <c r="I219" s="25">
        <f t="shared" si="105"/>
        <v>-14.83</v>
      </c>
      <c r="J219" s="25">
        <f t="shared" si="105"/>
        <v>-17.27</v>
      </c>
      <c r="K219" s="26">
        <f t="shared" si="105"/>
        <v>-63.49000000000001</v>
      </c>
      <c r="L219" s="25">
        <f t="shared" si="105"/>
        <v>-14.43</v>
      </c>
      <c r="M219" s="25">
        <f t="shared" si="105"/>
        <v>-15.21</v>
      </c>
      <c r="N219" s="25">
        <f t="shared" si="105"/>
        <v>-17.729999999999997</v>
      </c>
      <c r="O219" s="25">
        <f>O220-O221</f>
        <v>-15.04</v>
      </c>
      <c r="P219" s="26">
        <f>P220-P221</f>
        <v>-62.41</v>
      </c>
      <c r="Q219" s="25">
        <f>Q220-Q221</f>
        <v>-16.71</v>
      </c>
    </row>
    <row r="220" spans="1:17" ht="12">
      <c r="A220" s="16" t="s">
        <v>32</v>
      </c>
      <c r="B220" s="17">
        <v>0.21</v>
      </c>
      <c r="C220" s="17">
        <v>0.39</v>
      </c>
      <c r="D220" s="17">
        <v>0.85</v>
      </c>
      <c r="E220" s="17">
        <v>1.32</v>
      </c>
      <c r="F220" s="18">
        <v>2.77</v>
      </c>
      <c r="G220" s="17">
        <v>1.35</v>
      </c>
      <c r="H220" s="17">
        <v>3.57</v>
      </c>
      <c r="I220" s="17">
        <v>3.01</v>
      </c>
      <c r="J220" s="17">
        <v>3.59</v>
      </c>
      <c r="K220" s="18">
        <v>11.52</v>
      </c>
      <c r="L220" s="17">
        <v>3.82</v>
      </c>
      <c r="M220" s="17">
        <v>2.86</v>
      </c>
      <c r="N220" s="17">
        <v>3.85</v>
      </c>
      <c r="O220" s="17">
        <v>4.8</v>
      </c>
      <c r="P220" s="18">
        <f t="shared" si="97"/>
        <v>15.329999999999998</v>
      </c>
      <c r="Q220" s="25">
        <f>+Q223</f>
        <v>1.1300000000000001</v>
      </c>
    </row>
    <row r="221" spans="1:17" ht="12">
      <c r="A221" s="16" t="s">
        <v>33</v>
      </c>
      <c r="B221" s="17">
        <v>14.39</v>
      </c>
      <c r="C221" s="17">
        <v>14.31</v>
      </c>
      <c r="D221" s="17">
        <v>14.65</v>
      </c>
      <c r="E221" s="17">
        <v>19.01</v>
      </c>
      <c r="F221" s="18">
        <v>62.36</v>
      </c>
      <c r="G221" s="17">
        <v>15.77</v>
      </c>
      <c r="H221" s="17">
        <v>20.54</v>
      </c>
      <c r="I221" s="17">
        <v>17.84</v>
      </c>
      <c r="J221" s="17">
        <v>20.86</v>
      </c>
      <c r="K221" s="18">
        <v>75.01</v>
      </c>
      <c r="L221" s="17">
        <v>18.25</v>
      </c>
      <c r="M221" s="17">
        <v>18.07</v>
      </c>
      <c r="N221" s="17">
        <v>21.58</v>
      </c>
      <c r="O221" s="17">
        <v>19.84</v>
      </c>
      <c r="P221" s="18">
        <f t="shared" si="97"/>
        <v>77.74</v>
      </c>
      <c r="Q221" s="25">
        <v>17.84</v>
      </c>
    </row>
    <row r="222" spans="1:17" ht="12">
      <c r="A222" s="16" t="s">
        <v>82</v>
      </c>
      <c r="B222" s="25">
        <f aca="true" t="shared" si="106" ref="B222:N222">B223-B224</f>
        <v>-14.19</v>
      </c>
      <c r="C222" s="25">
        <f t="shared" si="106"/>
        <v>-13.85</v>
      </c>
      <c r="D222" s="25">
        <f t="shared" si="106"/>
        <v>-13.71</v>
      </c>
      <c r="E222" s="25">
        <f t="shared" si="106"/>
        <v>-17.73</v>
      </c>
      <c r="F222" s="26">
        <f t="shared" si="106"/>
        <v>-59.48</v>
      </c>
      <c r="G222" s="25">
        <f t="shared" si="106"/>
        <v>-14.42</v>
      </c>
      <c r="H222" s="25">
        <f t="shared" si="106"/>
        <v>-16.83</v>
      </c>
      <c r="I222" s="25">
        <f t="shared" si="106"/>
        <v>-15.110000000000001</v>
      </c>
      <c r="J222" s="25">
        <f t="shared" si="106"/>
        <v>-17.41</v>
      </c>
      <c r="K222" s="26">
        <f t="shared" si="106"/>
        <v>-63.77000000000001</v>
      </c>
      <c r="L222" s="25">
        <f t="shared" si="106"/>
        <v>-14.5</v>
      </c>
      <c r="M222" s="25">
        <f t="shared" si="106"/>
        <v>-15.18</v>
      </c>
      <c r="N222" s="25">
        <f t="shared" si="106"/>
        <v>-18.06</v>
      </c>
      <c r="O222" s="25">
        <f>O223-O224</f>
        <v>-15.189999999999998</v>
      </c>
      <c r="P222" s="26">
        <f>P223-P224</f>
        <v>-62.92999999999999</v>
      </c>
      <c r="Q222" s="25">
        <f>Q223-Q224</f>
        <v>-16.720000000000002</v>
      </c>
    </row>
    <row r="223" spans="1:17" ht="12.75">
      <c r="A223" s="16" t="s">
        <v>74</v>
      </c>
      <c r="B223" s="17">
        <v>0.21</v>
      </c>
      <c r="C223" s="17">
        <v>0.39</v>
      </c>
      <c r="D223" s="17">
        <v>0.85</v>
      </c>
      <c r="E223" s="17">
        <v>1.32</v>
      </c>
      <c r="F223" s="18">
        <v>2.77</v>
      </c>
      <c r="G223" s="17">
        <v>1.35</v>
      </c>
      <c r="H223" s="17">
        <v>3.57</v>
      </c>
      <c r="I223" s="17">
        <v>3.01</v>
      </c>
      <c r="J223" s="17">
        <v>3.59</v>
      </c>
      <c r="K223" s="18">
        <v>11.52</v>
      </c>
      <c r="L223" s="17">
        <v>3.82</v>
      </c>
      <c r="M223" s="17">
        <v>2.86</v>
      </c>
      <c r="N223" s="17">
        <v>3.85</v>
      </c>
      <c r="O223" s="17">
        <v>4.8</v>
      </c>
      <c r="P223" s="18">
        <f t="shared" si="97"/>
        <v>15.329999999999998</v>
      </c>
      <c r="Q223" s="34">
        <v>1.1300000000000001</v>
      </c>
    </row>
    <row r="224" spans="1:17" ht="12.75">
      <c r="A224" s="16" t="s">
        <v>75</v>
      </c>
      <c r="B224" s="17">
        <v>14.4</v>
      </c>
      <c r="C224" s="17">
        <v>14.24</v>
      </c>
      <c r="D224" s="17">
        <v>14.56</v>
      </c>
      <c r="E224" s="17">
        <v>19.05</v>
      </c>
      <c r="F224" s="18">
        <v>62.25</v>
      </c>
      <c r="G224" s="17">
        <v>15.77</v>
      </c>
      <c r="H224" s="17">
        <v>20.4</v>
      </c>
      <c r="I224" s="17">
        <v>18.12</v>
      </c>
      <c r="J224" s="17">
        <v>21</v>
      </c>
      <c r="K224" s="18">
        <v>75.29</v>
      </c>
      <c r="L224" s="17">
        <v>18.32</v>
      </c>
      <c r="M224" s="17">
        <v>18.04</v>
      </c>
      <c r="N224" s="17">
        <v>21.91</v>
      </c>
      <c r="O224" s="17">
        <v>19.99</v>
      </c>
      <c r="P224" s="18">
        <f t="shared" si="97"/>
        <v>78.25999999999999</v>
      </c>
      <c r="Q224" s="34">
        <v>17.85</v>
      </c>
    </row>
    <row r="225" spans="1:17" ht="12">
      <c r="A225" s="16" t="s">
        <v>88</v>
      </c>
      <c r="B225" s="17">
        <v>8.31</v>
      </c>
      <c r="C225" s="17">
        <v>7.15</v>
      </c>
      <c r="D225" s="17">
        <v>7.72</v>
      </c>
      <c r="E225" s="17">
        <v>6.95</v>
      </c>
      <c r="F225" s="18">
        <v>30.13</v>
      </c>
      <c r="G225" s="17">
        <v>6.21</v>
      </c>
      <c r="H225" s="17">
        <v>6.35</v>
      </c>
      <c r="I225" s="17">
        <v>6.97</v>
      </c>
      <c r="J225" s="17">
        <v>7.12</v>
      </c>
      <c r="K225" s="18">
        <v>26.65</v>
      </c>
      <c r="L225" s="17">
        <v>6.98</v>
      </c>
      <c r="M225" s="17">
        <v>6.71</v>
      </c>
      <c r="N225" s="17">
        <v>7.16</v>
      </c>
      <c r="O225" s="17">
        <v>9.15</v>
      </c>
      <c r="P225" s="18">
        <f t="shared" si="97"/>
        <v>30</v>
      </c>
      <c r="Q225" s="17">
        <f>+Q226</f>
        <v>6.8100000000000005</v>
      </c>
    </row>
    <row r="226" spans="1:17" ht="12.75">
      <c r="A226" s="16" t="s">
        <v>89</v>
      </c>
      <c r="B226" s="17">
        <v>8.31</v>
      </c>
      <c r="C226" s="17">
        <v>7.15</v>
      </c>
      <c r="D226" s="17">
        <v>7.72</v>
      </c>
      <c r="E226" s="17">
        <v>6.95</v>
      </c>
      <c r="F226" s="18">
        <v>30.13</v>
      </c>
      <c r="G226" s="17">
        <v>6.21</v>
      </c>
      <c r="H226" s="17">
        <v>6.35</v>
      </c>
      <c r="I226" s="17">
        <v>6.97</v>
      </c>
      <c r="J226" s="17">
        <v>7.12</v>
      </c>
      <c r="K226" s="18">
        <v>26.65</v>
      </c>
      <c r="L226" s="17">
        <v>6.98</v>
      </c>
      <c r="M226" s="17">
        <v>6.71</v>
      </c>
      <c r="N226" s="17">
        <v>7.16</v>
      </c>
      <c r="O226" s="17">
        <v>9.15</v>
      </c>
      <c r="P226" s="18">
        <f t="shared" si="97"/>
        <v>30</v>
      </c>
      <c r="Q226" s="34">
        <v>6.8100000000000005</v>
      </c>
    </row>
    <row r="227" spans="1:17" ht="12">
      <c r="A227" s="16" t="s">
        <v>90</v>
      </c>
      <c r="B227" s="25">
        <f aca="true" t="shared" si="107" ref="B227:N227">B228-B229</f>
        <v>-0.20999999999999996</v>
      </c>
      <c r="C227" s="25">
        <f t="shared" si="107"/>
        <v>-0.30000000000000004</v>
      </c>
      <c r="D227" s="25">
        <f t="shared" si="107"/>
        <v>-0.22999999999999998</v>
      </c>
      <c r="E227" s="25">
        <f t="shared" si="107"/>
        <v>-0.20999999999999996</v>
      </c>
      <c r="F227" s="26">
        <f t="shared" si="107"/>
        <v>-0.9500000000000002</v>
      </c>
      <c r="G227" s="25">
        <f t="shared" si="107"/>
        <v>-0.41</v>
      </c>
      <c r="H227" s="25">
        <f t="shared" si="107"/>
        <v>-0.27999999999999997</v>
      </c>
      <c r="I227" s="25">
        <f t="shared" si="107"/>
        <v>-0.29000000000000004</v>
      </c>
      <c r="J227" s="25">
        <f t="shared" si="107"/>
        <v>-0.28</v>
      </c>
      <c r="K227" s="26">
        <f t="shared" si="107"/>
        <v>-1.2599999999999998</v>
      </c>
      <c r="L227" s="25">
        <f t="shared" si="107"/>
        <v>-0.54</v>
      </c>
      <c r="M227" s="25">
        <f t="shared" si="107"/>
        <v>-0.48000000000000004</v>
      </c>
      <c r="N227" s="25">
        <f t="shared" si="107"/>
        <v>-0.36999999999999994</v>
      </c>
      <c r="O227" s="25">
        <f>O228-O229</f>
        <v>-0.21000000000000002</v>
      </c>
      <c r="P227" s="26">
        <f>P228-P229</f>
        <v>-1.5999999999999999</v>
      </c>
      <c r="Q227" s="25">
        <f>Q228-Q229</f>
        <v>-0.24</v>
      </c>
    </row>
    <row r="228" spans="1:17" ht="12">
      <c r="A228" s="16" t="s">
        <v>12</v>
      </c>
      <c r="B228" s="17">
        <v>-0.71</v>
      </c>
      <c r="C228" s="17">
        <v>-0.53</v>
      </c>
      <c r="D228" s="17">
        <v>-0.47</v>
      </c>
      <c r="E228" s="17">
        <v>-0.49</v>
      </c>
      <c r="F228" s="18">
        <v>-2.2</v>
      </c>
      <c r="G228" s="17">
        <v>-0.7</v>
      </c>
      <c r="H228" s="17">
        <v>-0.48</v>
      </c>
      <c r="I228" s="17">
        <v>-0.54</v>
      </c>
      <c r="J228" s="17">
        <v>-0.54</v>
      </c>
      <c r="K228" s="18">
        <v>-2.26</v>
      </c>
      <c r="L228" s="17">
        <v>-0.68</v>
      </c>
      <c r="M228" s="17">
        <v>-0.9</v>
      </c>
      <c r="N228" s="17">
        <v>-0.57</v>
      </c>
      <c r="O228" s="17">
        <v>-0.65</v>
      </c>
      <c r="P228" s="18">
        <f t="shared" si="97"/>
        <v>-2.8</v>
      </c>
      <c r="Q228" s="25">
        <f>+Q231+Q234</f>
        <v>-0.48</v>
      </c>
    </row>
    <row r="229" spans="1:17" ht="12">
      <c r="A229" s="16" t="s">
        <v>13</v>
      </c>
      <c r="B229" s="17">
        <v>-0.5</v>
      </c>
      <c r="C229" s="17">
        <v>-0.23</v>
      </c>
      <c r="D229" s="17">
        <v>-0.24</v>
      </c>
      <c r="E229" s="17">
        <v>-0.28</v>
      </c>
      <c r="F229" s="18">
        <v>-1.25</v>
      </c>
      <c r="G229" s="17">
        <v>-0.29</v>
      </c>
      <c r="H229" s="17">
        <v>-0.2</v>
      </c>
      <c r="I229" s="17">
        <v>-0.25</v>
      </c>
      <c r="J229" s="17">
        <v>-0.26</v>
      </c>
      <c r="K229" s="18">
        <v>-1</v>
      </c>
      <c r="L229" s="17">
        <v>-0.14</v>
      </c>
      <c r="M229" s="17">
        <v>-0.42</v>
      </c>
      <c r="N229" s="17">
        <v>-0.2</v>
      </c>
      <c r="O229" s="17">
        <v>-0.44</v>
      </c>
      <c r="P229" s="18">
        <f t="shared" si="97"/>
        <v>-1.2</v>
      </c>
      <c r="Q229" s="25">
        <f>+Q232</f>
        <v>-0.24</v>
      </c>
    </row>
    <row r="230" spans="1:17" ht="12">
      <c r="A230" s="16" t="s">
        <v>91</v>
      </c>
      <c r="B230" s="25">
        <f aca="true" t="shared" si="108" ref="B230:N230">B231-B232</f>
        <v>-0.20999999999999996</v>
      </c>
      <c r="C230" s="25">
        <f t="shared" si="108"/>
        <v>-0.30000000000000004</v>
      </c>
      <c r="D230" s="25">
        <f t="shared" si="108"/>
        <v>-0.22999999999999998</v>
      </c>
      <c r="E230" s="25">
        <f t="shared" si="108"/>
        <v>-0.20999999999999996</v>
      </c>
      <c r="F230" s="26">
        <f t="shared" si="108"/>
        <v>-0.9500000000000002</v>
      </c>
      <c r="G230" s="25">
        <f t="shared" si="108"/>
        <v>-0.41</v>
      </c>
      <c r="H230" s="25">
        <f t="shared" si="108"/>
        <v>-0.27999999999999997</v>
      </c>
      <c r="I230" s="25">
        <f t="shared" si="108"/>
        <v>-0.29000000000000004</v>
      </c>
      <c r="J230" s="25">
        <f t="shared" si="108"/>
        <v>-0.28</v>
      </c>
      <c r="K230" s="26">
        <f t="shared" si="108"/>
        <v>-1.2599999999999998</v>
      </c>
      <c r="L230" s="25">
        <f t="shared" si="108"/>
        <v>-0.54</v>
      </c>
      <c r="M230" s="25">
        <f t="shared" si="108"/>
        <v>-0.48000000000000004</v>
      </c>
      <c r="N230" s="25">
        <f t="shared" si="108"/>
        <v>-0.36999999999999994</v>
      </c>
      <c r="O230" s="25">
        <f>O231-O232</f>
        <v>-0.21000000000000002</v>
      </c>
      <c r="P230" s="26">
        <f>P231-P232</f>
        <v>-1.5999999999999999</v>
      </c>
      <c r="Q230" s="25">
        <f>Q231-Q232</f>
        <v>-0.27</v>
      </c>
    </row>
    <row r="231" spans="1:17" ht="12.75">
      <c r="A231" s="16" t="s">
        <v>22</v>
      </c>
      <c r="B231" s="17">
        <v>-0.71</v>
      </c>
      <c r="C231" s="17">
        <v>-0.53</v>
      </c>
      <c r="D231" s="17">
        <v>-0.47</v>
      </c>
      <c r="E231" s="17">
        <v>-0.49</v>
      </c>
      <c r="F231" s="18">
        <v>-2.2</v>
      </c>
      <c r="G231" s="17">
        <v>-0.7</v>
      </c>
      <c r="H231" s="17">
        <v>-0.48</v>
      </c>
      <c r="I231" s="17">
        <v>-0.54</v>
      </c>
      <c r="J231" s="17">
        <v>-0.54</v>
      </c>
      <c r="K231" s="18">
        <v>-2.26</v>
      </c>
      <c r="L231" s="17">
        <v>-0.68</v>
      </c>
      <c r="M231" s="17">
        <v>-0.9</v>
      </c>
      <c r="N231" s="17">
        <v>-0.57</v>
      </c>
      <c r="O231" s="17">
        <v>-0.65</v>
      </c>
      <c r="P231" s="18">
        <f t="shared" si="97"/>
        <v>-2.8</v>
      </c>
      <c r="Q231" s="34">
        <v>-0.51</v>
      </c>
    </row>
    <row r="232" spans="1:17" ht="12.75">
      <c r="A232" s="16" t="s">
        <v>23</v>
      </c>
      <c r="B232" s="17">
        <v>-0.5</v>
      </c>
      <c r="C232" s="17">
        <v>-0.23</v>
      </c>
      <c r="D232" s="17">
        <v>-0.24</v>
      </c>
      <c r="E232" s="17">
        <v>-0.28</v>
      </c>
      <c r="F232" s="18">
        <v>-1.25</v>
      </c>
      <c r="G232" s="17">
        <v>-0.29</v>
      </c>
      <c r="H232" s="17">
        <v>-0.2</v>
      </c>
      <c r="I232" s="17">
        <v>-0.25</v>
      </c>
      <c r="J232" s="17">
        <v>-0.26</v>
      </c>
      <c r="K232" s="18">
        <v>-1</v>
      </c>
      <c r="L232" s="17">
        <v>-0.14</v>
      </c>
      <c r="M232" s="17">
        <v>-0.42</v>
      </c>
      <c r="N232" s="17">
        <v>-0.2</v>
      </c>
      <c r="O232" s="17">
        <v>-0.44</v>
      </c>
      <c r="P232" s="18">
        <f t="shared" si="97"/>
        <v>-1.2</v>
      </c>
      <c r="Q232" s="34">
        <v>-0.24</v>
      </c>
    </row>
    <row r="233" spans="1:17" ht="12.75">
      <c r="A233" s="36" t="s">
        <v>92</v>
      </c>
      <c r="B233" s="25"/>
      <c r="C233" s="25"/>
      <c r="D233" s="25"/>
      <c r="E233" s="25"/>
      <c r="F233" s="26">
        <f>B233+C233+D233+E233</f>
        <v>0</v>
      </c>
      <c r="G233" s="25"/>
      <c r="H233" s="25"/>
      <c r="I233" s="25"/>
      <c r="J233" s="25"/>
      <c r="K233" s="26">
        <f>G233+H233+I233+J233</f>
        <v>0</v>
      </c>
      <c r="L233" s="25"/>
      <c r="M233" s="25"/>
      <c r="N233" s="25"/>
      <c r="O233" s="25"/>
      <c r="P233" s="26">
        <f>L233+M233+N233+O233</f>
        <v>0</v>
      </c>
      <c r="Q233" s="25">
        <f>+Q234</f>
        <v>0.03</v>
      </c>
    </row>
    <row r="234" spans="1:17" ht="12.75">
      <c r="A234" s="16" t="s">
        <v>22</v>
      </c>
      <c r="B234" s="25"/>
      <c r="C234" s="25"/>
      <c r="D234" s="25"/>
      <c r="E234" s="25"/>
      <c r="F234" s="26">
        <f>B234+C234+D234+E234</f>
        <v>0</v>
      </c>
      <c r="G234" s="25"/>
      <c r="H234" s="25"/>
      <c r="I234" s="25"/>
      <c r="J234" s="25"/>
      <c r="K234" s="26">
        <f>G234+H234+I234+J234</f>
        <v>0</v>
      </c>
      <c r="L234" s="25"/>
      <c r="M234" s="25"/>
      <c r="N234" s="25"/>
      <c r="O234" s="25"/>
      <c r="P234" s="26">
        <f>L234+M234+N234+O234</f>
        <v>0</v>
      </c>
      <c r="Q234" s="34">
        <v>0.03</v>
      </c>
    </row>
    <row r="235" spans="1:17" s="14" customFormat="1" ht="12">
      <c r="A235" s="11" t="s">
        <v>93</v>
      </c>
      <c r="B235" s="32">
        <f aca="true" t="shared" si="109" ref="B235:N235">B236-B237</f>
        <v>295.98</v>
      </c>
      <c r="C235" s="32">
        <f t="shared" si="109"/>
        <v>402.81</v>
      </c>
      <c r="D235" s="32">
        <f t="shared" si="109"/>
        <v>400.68</v>
      </c>
      <c r="E235" s="32">
        <f t="shared" si="109"/>
        <v>406.21999999999997</v>
      </c>
      <c r="F235" s="33">
        <f t="shared" si="109"/>
        <v>1505.6899999999998</v>
      </c>
      <c r="G235" s="32">
        <f t="shared" si="109"/>
        <v>313.67999999999995</v>
      </c>
      <c r="H235" s="32">
        <f t="shared" si="109"/>
        <v>379.28000000000003</v>
      </c>
      <c r="I235" s="32">
        <f t="shared" si="109"/>
        <v>425.49999999999994</v>
      </c>
      <c r="J235" s="32">
        <f t="shared" si="109"/>
        <v>496.97999999999996</v>
      </c>
      <c r="K235" s="33">
        <f t="shared" si="109"/>
        <v>1615.44</v>
      </c>
      <c r="L235" s="32">
        <f t="shared" si="109"/>
        <v>309.95000000000005</v>
      </c>
      <c r="M235" s="32">
        <f t="shared" si="109"/>
        <v>406.16</v>
      </c>
      <c r="N235" s="32">
        <f t="shared" si="109"/>
        <v>435.98</v>
      </c>
      <c r="O235" s="32">
        <f>O236-O237</f>
        <v>389.7</v>
      </c>
      <c r="P235" s="33">
        <f>P236-P237</f>
        <v>1541.79</v>
      </c>
      <c r="Q235" s="32">
        <f>Q236-Q237</f>
        <v>238.97000000000003</v>
      </c>
    </row>
    <row r="236" spans="1:17" ht="12">
      <c r="A236" s="16" t="s">
        <v>9</v>
      </c>
      <c r="B236" s="17">
        <f>B239+B251</f>
        <v>322.63</v>
      </c>
      <c r="C236" s="17">
        <f aca="true" t="shared" si="110" ref="C236:M237">C239+C251</f>
        <v>432.3</v>
      </c>
      <c r="D236" s="17">
        <f t="shared" si="110"/>
        <v>433.25</v>
      </c>
      <c r="E236" s="17">
        <f t="shared" si="110"/>
        <v>440.71</v>
      </c>
      <c r="F236" s="18">
        <f t="shared" si="110"/>
        <v>1628.8899999999999</v>
      </c>
      <c r="G236" s="17">
        <f t="shared" si="110"/>
        <v>342.91999999999996</v>
      </c>
      <c r="H236" s="17">
        <f t="shared" si="110"/>
        <v>410.92</v>
      </c>
      <c r="I236" s="17">
        <f t="shared" si="110"/>
        <v>461.16999999999996</v>
      </c>
      <c r="J236" s="17">
        <f t="shared" si="110"/>
        <v>533.9</v>
      </c>
      <c r="K236" s="18">
        <f t="shared" si="110"/>
        <v>1748.91</v>
      </c>
      <c r="L236" s="17">
        <f t="shared" si="110"/>
        <v>342.48</v>
      </c>
      <c r="M236" s="17">
        <f t="shared" si="110"/>
        <v>442.78000000000003</v>
      </c>
      <c r="N236" s="17">
        <f>N239+N251</f>
        <v>476.6</v>
      </c>
      <c r="O236" s="17">
        <f>O239+O251</f>
        <v>429.24</v>
      </c>
      <c r="P236" s="18">
        <f>P239+P251</f>
        <v>1691.1</v>
      </c>
      <c r="Q236" s="17">
        <f>Q239+Q251</f>
        <v>271.18</v>
      </c>
    </row>
    <row r="237" spans="1:17" ht="12">
      <c r="A237" s="16" t="s">
        <v>10</v>
      </c>
      <c r="B237" s="17">
        <f>B240+B252</f>
        <v>26.65</v>
      </c>
      <c r="C237" s="17">
        <f t="shared" si="110"/>
        <v>29.49</v>
      </c>
      <c r="D237" s="17">
        <f t="shared" si="110"/>
        <v>32.57</v>
      </c>
      <c r="E237" s="17">
        <f t="shared" si="110"/>
        <v>34.49</v>
      </c>
      <c r="F237" s="18">
        <f t="shared" si="110"/>
        <v>123.2</v>
      </c>
      <c r="G237" s="17">
        <f t="shared" si="110"/>
        <v>29.24</v>
      </c>
      <c r="H237" s="17">
        <f t="shared" si="110"/>
        <v>31.64</v>
      </c>
      <c r="I237" s="17">
        <f t="shared" si="110"/>
        <v>35.67</v>
      </c>
      <c r="J237" s="17">
        <f t="shared" si="110"/>
        <v>36.92</v>
      </c>
      <c r="K237" s="18">
        <f t="shared" si="110"/>
        <v>133.47</v>
      </c>
      <c r="L237" s="17">
        <f t="shared" si="110"/>
        <v>32.53</v>
      </c>
      <c r="M237" s="17">
        <f t="shared" si="110"/>
        <v>36.62</v>
      </c>
      <c r="N237" s="17">
        <f>N240+N252</f>
        <v>40.62</v>
      </c>
      <c r="O237" s="17">
        <f>O240+O252</f>
        <v>39.54</v>
      </c>
      <c r="P237" s="18">
        <f>P240+P252</f>
        <v>149.31</v>
      </c>
      <c r="Q237" s="17">
        <f>Q240+Q252</f>
        <v>32.209999999999994</v>
      </c>
    </row>
    <row r="238" spans="1:17" ht="12">
      <c r="A238" s="16" t="s">
        <v>94</v>
      </c>
      <c r="B238" s="25">
        <f aca="true" t="shared" si="111" ref="B238:N238">B239-B240</f>
        <v>22.28</v>
      </c>
      <c r="C238" s="25">
        <f t="shared" si="111"/>
        <v>69.46</v>
      </c>
      <c r="D238" s="25">
        <f t="shared" si="111"/>
        <v>46.96000000000001</v>
      </c>
      <c r="E238" s="25">
        <f t="shared" si="111"/>
        <v>34.95</v>
      </c>
      <c r="F238" s="26">
        <f t="shared" si="111"/>
        <v>173.65000000000003</v>
      </c>
      <c r="G238" s="25">
        <f t="shared" si="111"/>
        <v>28.1</v>
      </c>
      <c r="H238" s="25">
        <f t="shared" si="111"/>
        <v>27.450000000000003</v>
      </c>
      <c r="I238" s="25">
        <f t="shared" si="111"/>
        <v>25.31</v>
      </c>
      <c r="J238" s="25">
        <f t="shared" si="111"/>
        <v>88.07000000000001</v>
      </c>
      <c r="K238" s="26">
        <f t="shared" si="111"/>
        <v>168.93</v>
      </c>
      <c r="L238" s="25">
        <f t="shared" si="111"/>
        <v>37.31</v>
      </c>
      <c r="M238" s="25">
        <f t="shared" si="111"/>
        <v>57.92000000000001</v>
      </c>
      <c r="N238" s="25">
        <f t="shared" si="111"/>
        <v>61.97</v>
      </c>
      <c r="O238" s="25">
        <f>O239-O240</f>
        <v>91.77</v>
      </c>
      <c r="P238" s="26">
        <f>P239-P240</f>
        <v>248.97</v>
      </c>
      <c r="Q238" s="25">
        <f>Q239-Q240</f>
        <v>33.78</v>
      </c>
    </row>
    <row r="239" spans="1:17" ht="12">
      <c r="A239" s="16" t="s">
        <v>22</v>
      </c>
      <c r="B239" s="17">
        <f>B241+B242+B245+B248</f>
        <v>23.61</v>
      </c>
      <c r="C239" s="17">
        <f aca="true" t="shared" si="112" ref="C239:J239">C241+C242+C245+C248</f>
        <v>70.94</v>
      </c>
      <c r="D239" s="17">
        <f t="shared" si="112"/>
        <v>48.49000000000001</v>
      </c>
      <c r="E239" s="17">
        <f t="shared" si="112"/>
        <v>36.46</v>
      </c>
      <c r="F239" s="18">
        <f t="shared" si="112"/>
        <v>179.50000000000003</v>
      </c>
      <c r="G239" s="17">
        <f t="shared" si="112"/>
        <v>29.89</v>
      </c>
      <c r="H239" s="17">
        <f t="shared" si="112"/>
        <v>29.240000000000002</v>
      </c>
      <c r="I239" s="17">
        <f t="shared" si="112"/>
        <v>28.02</v>
      </c>
      <c r="J239" s="17">
        <f t="shared" si="112"/>
        <v>89.57000000000001</v>
      </c>
      <c r="K239" s="18">
        <f>K241+K242+K245+K248</f>
        <v>176.72</v>
      </c>
      <c r="L239" s="17">
        <f aca="true" t="shared" si="113" ref="L239:Q239">L241+L242+L245+L248</f>
        <v>38.72</v>
      </c>
      <c r="M239" s="17">
        <f t="shared" si="113"/>
        <v>59.540000000000006</v>
      </c>
      <c r="N239" s="17">
        <f t="shared" si="113"/>
        <v>64.13</v>
      </c>
      <c r="O239" s="17">
        <f t="shared" si="113"/>
        <v>92.77</v>
      </c>
      <c r="P239" s="18">
        <f t="shared" si="113"/>
        <v>255.16</v>
      </c>
      <c r="Q239" s="17">
        <f t="shared" si="113"/>
        <v>35.08</v>
      </c>
    </row>
    <row r="240" spans="1:17" ht="12">
      <c r="A240" s="16" t="s">
        <v>23</v>
      </c>
      <c r="B240" s="17">
        <f>B243+B246+B249</f>
        <v>1.33</v>
      </c>
      <c r="C240" s="17">
        <f aca="true" t="shared" si="114" ref="C240:J240">C243+C246+C249</f>
        <v>1.48</v>
      </c>
      <c r="D240" s="17">
        <f t="shared" si="114"/>
        <v>1.53</v>
      </c>
      <c r="E240" s="17">
        <f t="shared" si="114"/>
        <v>1.51</v>
      </c>
      <c r="F240" s="18">
        <f t="shared" si="114"/>
        <v>5.8500000000000005</v>
      </c>
      <c r="G240" s="17">
        <f t="shared" si="114"/>
        <v>1.79</v>
      </c>
      <c r="H240" s="17">
        <f t="shared" si="114"/>
        <v>1.79</v>
      </c>
      <c r="I240" s="17">
        <f t="shared" si="114"/>
        <v>2.7099999999999995</v>
      </c>
      <c r="J240" s="17">
        <f t="shared" si="114"/>
        <v>1.5</v>
      </c>
      <c r="K240" s="18">
        <f>K243+K246+K249</f>
        <v>7.79</v>
      </c>
      <c r="L240" s="17">
        <f aca="true" t="shared" si="115" ref="L240:Q240">L243+L246+L249</f>
        <v>1.4100000000000001</v>
      </c>
      <c r="M240" s="17">
        <f t="shared" si="115"/>
        <v>1.62</v>
      </c>
      <c r="N240" s="17">
        <f t="shared" si="115"/>
        <v>2.1599999999999997</v>
      </c>
      <c r="O240" s="17">
        <f t="shared" si="115"/>
        <v>1</v>
      </c>
      <c r="P240" s="18">
        <f t="shared" si="115"/>
        <v>6.1899999999999995</v>
      </c>
      <c r="Q240" s="17">
        <f t="shared" si="115"/>
        <v>1.3</v>
      </c>
    </row>
    <row r="241" spans="1:17" ht="12">
      <c r="A241" s="16" t="s">
        <v>95</v>
      </c>
      <c r="B241" s="17">
        <v>0.45</v>
      </c>
      <c r="C241" s="17">
        <v>0.59</v>
      </c>
      <c r="D241" s="17">
        <v>0.63</v>
      </c>
      <c r="E241" s="17">
        <v>0.82</v>
      </c>
      <c r="F241" s="18">
        <v>2.49</v>
      </c>
      <c r="G241" s="17">
        <v>0.81</v>
      </c>
      <c r="H241" s="17">
        <v>0.52</v>
      </c>
      <c r="I241" s="17">
        <v>0.51</v>
      </c>
      <c r="J241" s="17">
        <v>0.56</v>
      </c>
      <c r="K241" s="18">
        <v>2.4</v>
      </c>
      <c r="L241" s="17">
        <v>0.64</v>
      </c>
      <c r="M241" s="17">
        <v>0.45</v>
      </c>
      <c r="N241" s="17">
        <v>0.81</v>
      </c>
      <c r="O241" s="17">
        <v>0.67</v>
      </c>
      <c r="P241" s="18">
        <f t="shared" si="97"/>
        <v>2.5700000000000003</v>
      </c>
      <c r="Q241" s="31">
        <v>0.62</v>
      </c>
    </row>
    <row r="242" spans="1:17" ht="12">
      <c r="A242" s="16" t="s">
        <v>96</v>
      </c>
      <c r="B242" s="17">
        <v>0.75</v>
      </c>
      <c r="C242" s="17">
        <v>0.9</v>
      </c>
      <c r="D242" s="17">
        <v>0.89</v>
      </c>
      <c r="E242" s="17">
        <v>1.21</v>
      </c>
      <c r="F242" s="18">
        <v>3.75</v>
      </c>
      <c r="G242" s="17">
        <v>0.97</v>
      </c>
      <c r="H242" s="17">
        <v>0.99</v>
      </c>
      <c r="I242" s="17">
        <v>1.01</v>
      </c>
      <c r="J242" s="17">
        <v>1.06</v>
      </c>
      <c r="K242" s="18">
        <v>4.03</v>
      </c>
      <c r="L242" s="17">
        <v>1.02</v>
      </c>
      <c r="M242" s="17">
        <v>1.07</v>
      </c>
      <c r="N242" s="17">
        <v>1.13</v>
      </c>
      <c r="O242" s="17">
        <v>1.05</v>
      </c>
      <c r="P242" s="18">
        <f t="shared" si="97"/>
        <v>4.27</v>
      </c>
      <c r="Q242" s="31">
        <v>0.8999999999999999</v>
      </c>
    </row>
    <row r="243" spans="1:17" ht="12">
      <c r="A243" s="16" t="s">
        <v>97</v>
      </c>
      <c r="B243" s="17">
        <v>0.01</v>
      </c>
      <c r="C243" s="17">
        <v>0.01</v>
      </c>
      <c r="D243" s="17">
        <v>0.01</v>
      </c>
      <c r="E243" s="17">
        <v>0</v>
      </c>
      <c r="F243" s="18">
        <v>0.03</v>
      </c>
      <c r="G243" s="17">
        <v>0.02</v>
      </c>
      <c r="H243" s="17">
        <v>0.02</v>
      </c>
      <c r="I243" s="17">
        <v>0.03</v>
      </c>
      <c r="J243" s="17">
        <v>0.03</v>
      </c>
      <c r="K243" s="18">
        <v>0.1</v>
      </c>
      <c r="L243" s="17">
        <v>0.04</v>
      </c>
      <c r="M243" s="17">
        <v>0.04</v>
      </c>
      <c r="N243" s="17">
        <v>0.04</v>
      </c>
      <c r="O243" s="17">
        <v>0.05</v>
      </c>
      <c r="P243" s="18">
        <f t="shared" si="97"/>
        <v>0.16999999999999998</v>
      </c>
      <c r="Q243" s="31">
        <v>0.06</v>
      </c>
    </row>
    <row r="244" spans="1:17" ht="12">
      <c r="A244" s="16" t="s">
        <v>98</v>
      </c>
      <c r="B244" s="25">
        <f aca="true" t="shared" si="116" ref="B244:N244">B245-B246</f>
        <v>12.73</v>
      </c>
      <c r="C244" s="25">
        <f t="shared" si="116"/>
        <v>59.599999999999994</v>
      </c>
      <c r="D244" s="25">
        <f t="shared" si="116"/>
        <v>41.53</v>
      </c>
      <c r="E244" s="25">
        <f t="shared" si="116"/>
        <v>23.72</v>
      </c>
      <c r="F244" s="26">
        <f t="shared" si="116"/>
        <v>137.58</v>
      </c>
      <c r="G244" s="25">
        <f t="shared" si="116"/>
        <v>17.19</v>
      </c>
      <c r="H244" s="25">
        <f t="shared" si="116"/>
        <v>16.830000000000002</v>
      </c>
      <c r="I244" s="25">
        <f t="shared" si="116"/>
        <v>19.119999999999997</v>
      </c>
      <c r="J244" s="25">
        <f t="shared" si="116"/>
        <v>75.14</v>
      </c>
      <c r="K244" s="26">
        <f t="shared" si="116"/>
        <v>128.28</v>
      </c>
      <c r="L244" s="25">
        <f t="shared" si="116"/>
        <v>24.34</v>
      </c>
      <c r="M244" s="25">
        <f t="shared" si="116"/>
        <v>41.15</v>
      </c>
      <c r="N244" s="25">
        <f t="shared" si="116"/>
        <v>55.3</v>
      </c>
      <c r="O244" s="25">
        <f>O245-O246</f>
        <v>78.83</v>
      </c>
      <c r="P244" s="26">
        <f>P245-P246</f>
        <v>199.62</v>
      </c>
      <c r="Q244" s="25">
        <f>Q245-Q246</f>
        <v>20.949999999999996</v>
      </c>
    </row>
    <row r="245" spans="1:17" ht="12">
      <c r="A245" s="16" t="s">
        <v>32</v>
      </c>
      <c r="B245" s="17">
        <v>14.02</v>
      </c>
      <c r="C245" s="17">
        <v>61.05</v>
      </c>
      <c r="D245" s="17">
        <v>43.02</v>
      </c>
      <c r="E245" s="17">
        <v>25.18</v>
      </c>
      <c r="F245" s="18">
        <v>143.27</v>
      </c>
      <c r="G245" s="17">
        <v>18.91</v>
      </c>
      <c r="H245" s="17">
        <v>18.55</v>
      </c>
      <c r="I245" s="17">
        <v>21.79</v>
      </c>
      <c r="J245" s="17">
        <v>76.56</v>
      </c>
      <c r="K245" s="18">
        <v>135.81</v>
      </c>
      <c r="L245" s="17">
        <v>25.63</v>
      </c>
      <c r="M245" s="17">
        <v>42.68</v>
      </c>
      <c r="N245" s="17">
        <v>57.41</v>
      </c>
      <c r="O245" s="17">
        <v>79.63</v>
      </c>
      <c r="P245" s="18">
        <f t="shared" si="97"/>
        <v>205.35</v>
      </c>
      <c r="Q245" s="31">
        <v>22.139999999999997</v>
      </c>
    </row>
    <row r="246" spans="1:17" ht="12">
      <c r="A246" s="16" t="s">
        <v>33</v>
      </c>
      <c r="B246" s="17">
        <v>1.29</v>
      </c>
      <c r="C246" s="17">
        <v>1.45</v>
      </c>
      <c r="D246" s="17">
        <v>1.49</v>
      </c>
      <c r="E246" s="17">
        <v>1.46</v>
      </c>
      <c r="F246" s="18">
        <v>5.69</v>
      </c>
      <c r="G246" s="17">
        <v>1.72</v>
      </c>
      <c r="H246" s="17">
        <v>1.72</v>
      </c>
      <c r="I246" s="17">
        <v>2.67</v>
      </c>
      <c r="J246" s="17">
        <v>1.42</v>
      </c>
      <c r="K246" s="18">
        <v>7.53</v>
      </c>
      <c r="L246" s="17">
        <v>1.29</v>
      </c>
      <c r="M246" s="17">
        <v>1.53</v>
      </c>
      <c r="N246" s="17">
        <v>2.11</v>
      </c>
      <c r="O246" s="17">
        <v>0.8</v>
      </c>
      <c r="P246" s="18">
        <f t="shared" si="97"/>
        <v>5.7299999999999995</v>
      </c>
      <c r="Q246" s="31">
        <v>1.19</v>
      </c>
    </row>
    <row r="247" spans="1:17" ht="12">
      <c r="A247" s="16" t="s">
        <v>99</v>
      </c>
      <c r="B247" s="25">
        <f aca="true" t="shared" si="117" ref="B247:N247">B248-B249</f>
        <v>8.360000000000001</v>
      </c>
      <c r="C247" s="25">
        <f t="shared" si="117"/>
        <v>8.38</v>
      </c>
      <c r="D247" s="25">
        <f t="shared" si="117"/>
        <v>3.9200000000000004</v>
      </c>
      <c r="E247" s="25">
        <f t="shared" si="117"/>
        <v>9.2</v>
      </c>
      <c r="F247" s="26">
        <f t="shared" si="117"/>
        <v>29.86</v>
      </c>
      <c r="G247" s="25">
        <f t="shared" si="117"/>
        <v>9.149999999999999</v>
      </c>
      <c r="H247" s="25">
        <f t="shared" si="117"/>
        <v>9.129999999999999</v>
      </c>
      <c r="I247" s="25">
        <f t="shared" si="117"/>
        <v>4.7</v>
      </c>
      <c r="J247" s="25">
        <f t="shared" si="117"/>
        <v>11.34</v>
      </c>
      <c r="K247" s="26">
        <f t="shared" si="117"/>
        <v>34.32</v>
      </c>
      <c r="L247" s="25">
        <f t="shared" si="117"/>
        <v>11.35</v>
      </c>
      <c r="M247" s="25">
        <f t="shared" si="117"/>
        <v>15.29</v>
      </c>
      <c r="N247" s="25">
        <f t="shared" si="117"/>
        <v>4.7700000000000005</v>
      </c>
      <c r="O247" s="25">
        <f>O248-O249</f>
        <v>11.27</v>
      </c>
      <c r="P247" s="26">
        <f>P248-P249</f>
        <v>42.68</v>
      </c>
      <c r="Q247" s="25">
        <f>Q248-Q249</f>
        <v>11.370000000000001</v>
      </c>
    </row>
    <row r="248" spans="1:17" ht="12">
      <c r="A248" s="16" t="s">
        <v>32</v>
      </c>
      <c r="B248" s="17">
        <v>8.39</v>
      </c>
      <c r="C248" s="17">
        <v>8.4</v>
      </c>
      <c r="D248" s="17">
        <v>3.95</v>
      </c>
      <c r="E248" s="17">
        <v>9.25</v>
      </c>
      <c r="F248" s="18">
        <v>29.99</v>
      </c>
      <c r="G248" s="17">
        <v>9.2</v>
      </c>
      <c r="H248" s="17">
        <v>9.18</v>
      </c>
      <c r="I248" s="17">
        <v>4.71</v>
      </c>
      <c r="J248" s="17">
        <v>11.39</v>
      </c>
      <c r="K248" s="18">
        <v>34.48</v>
      </c>
      <c r="L248" s="17">
        <v>11.43</v>
      </c>
      <c r="M248" s="17">
        <v>15.34</v>
      </c>
      <c r="N248" s="17">
        <v>4.78</v>
      </c>
      <c r="O248" s="17">
        <v>11.42</v>
      </c>
      <c r="P248" s="18">
        <f t="shared" si="97"/>
        <v>42.97</v>
      </c>
      <c r="Q248" s="31">
        <v>11.420000000000002</v>
      </c>
    </row>
    <row r="249" spans="1:17" ht="12">
      <c r="A249" s="16" t="s">
        <v>33</v>
      </c>
      <c r="B249" s="17">
        <v>0.03</v>
      </c>
      <c r="C249" s="17">
        <v>0.02</v>
      </c>
      <c r="D249" s="17">
        <v>0.03</v>
      </c>
      <c r="E249" s="17">
        <v>0.05</v>
      </c>
      <c r="F249" s="18">
        <v>0.13</v>
      </c>
      <c r="G249" s="17">
        <v>0.05</v>
      </c>
      <c r="H249" s="17">
        <v>0.05</v>
      </c>
      <c r="I249" s="17">
        <v>0.01</v>
      </c>
      <c r="J249" s="17">
        <v>0.05</v>
      </c>
      <c r="K249" s="18">
        <v>0.16</v>
      </c>
      <c r="L249" s="17">
        <v>0.08</v>
      </c>
      <c r="M249" s="17">
        <v>0.05</v>
      </c>
      <c r="N249" s="17">
        <v>0.01</v>
      </c>
      <c r="O249" s="17">
        <v>0.15</v>
      </c>
      <c r="P249" s="18">
        <f t="shared" si="97"/>
        <v>0.29000000000000004</v>
      </c>
      <c r="Q249" s="31">
        <v>0.05</v>
      </c>
    </row>
    <row r="250" spans="1:17" ht="12">
      <c r="A250" s="16" t="s">
        <v>100</v>
      </c>
      <c r="B250" s="17">
        <f aca="true" t="shared" si="118" ref="B250:N250">B251-B252</f>
        <v>273.7</v>
      </c>
      <c r="C250" s="17">
        <f t="shared" si="118"/>
        <v>333.35</v>
      </c>
      <c r="D250" s="17">
        <f t="shared" si="118"/>
        <v>353.71999999999997</v>
      </c>
      <c r="E250" s="17">
        <f t="shared" si="118"/>
        <v>371.27</v>
      </c>
      <c r="F250" s="18">
        <f t="shared" si="118"/>
        <v>1332.04</v>
      </c>
      <c r="G250" s="17">
        <f t="shared" si="118"/>
        <v>285.58</v>
      </c>
      <c r="H250" s="17">
        <f t="shared" si="118"/>
        <v>351.83</v>
      </c>
      <c r="I250" s="17">
        <f t="shared" si="118"/>
        <v>400.19</v>
      </c>
      <c r="J250" s="17">
        <f t="shared" si="118"/>
        <v>408.90999999999997</v>
      </c>
      <c r="K250" s="18">
        <f t="shared" si="118"/>
        <v>1446.51</v>
      </c>
      <c r="L250" s="17">
        <f t="shared" si="118"/>
        <v>272.64</v>
      </c>
      <c r="M250" s="17">
        <f t="shared" si="118"/>
        <v>348.24</v>
      </c>
      <c r="N250" s="17">
        <f t="shared" si="118"/>
        <v>374.01000000000005</v>
      </c>
      <c r="O250" s="17">
        <f>O251-O252</f>
        <v>297.93</v>
      </c>
      <c r="P250" s="18">
        <f>P251-P252</f>
        <v>1292.8199999999997</v>
      </c>
      <c r="Q250" s="17">
        <f>Q251-Q252</f>
        <v>205.19000000000003</v>
      </c>
    </row>
    <row r="251" spans="1:17" ht="12">
      <c r="A251" s="16" t="s">
        <v>22</v>
      </c>
      <c r="B251" s="17">
        <f>B254+B260</f>
        <v>299.02</v>
      </c>
      <c r="C251" s="17">
        <f>C254+C260</f>
        <v>361.36</v>
      </c>
      <c r="D251" s="17">
        <f aca="true" t="shared" si="119" ref="D251:P252">D254+D260</f>
        <v>384.76</v>
      </c>
      <c r="E251" s="17">
        <f t="shared" si="119"/>
        <v>404.25</v>
      </c>
      <c r="F251" s="18">
        <f t="shared" si="119"/>
        <v>1449.3899999999999</v>
      </c>
      <c r="G251" s="17">
        <f t="shared" si="119"/>
        <v>313.03</v>
      </c>
      <c r="H251" s="17">
        <f t="shared" si="119"/>
        <v>381.68</v>
      </c>
      <c r="I251" s="17">
        <f t="shared" si="119"/>
        <v>433.15</v>
      </c>
      <c r="J251" s="17">
        <f t="shared" si="119"/>
        <v>444.33</v>
      </c>
      <c r="K251" s="18">
        <f t="shared" si="119"/>
        <v>1572.19</v>
      </c>
      <c r="L251" s="17">
        <f t="shared" si="119"/>
        <v>303.76</v>
      </c>
      <c r="M251" s="17">
        <f t="shared" si="119"/>
        <v>383.24</v>
      </c>
      <c r="N251" s="17">
        <f t="shared" si="119"/>
        <v>412.47</v>
      </c>
      <c r="O251" s="17">
        <f t="shared" si="119"/>
        <v>336.47</v>
      </c>
      <c r="P251" s="18">
        <f t="shared" si="119"/>
        <v>1435.9399999999998</v>
      </c>
      <c r="Q251" s="17">
        <f>+Q254+Q260</f>
        <v>236.10000000000002</v>
      </c>
    </row>
    <row r="252" spans="1:17" ht="12">
      <c r="A252" s="16" t="s">
        <v>23</v>
      </c>
      <c r="B252" s="17">
        <f>B255+B261</f>
        <v>25.32</v>
      </c>
      <c r="C252" s="17">
        <f>C255+C261</f>
        <v>28.009999999999998</v>
      </c>
      <c r="D252" s="17">
        <f t="shared" si="119"/>
        <v>31.04</v>
      </c>
      <c r="E252" s="17">
        <f t="shared" si="119"/>
        <v>32.980000000000004</v>
      </c>
      <c r="F252" s="18">
        <f t="shared" si="119"/>
        <v>117.35000000000001</v>
      </c>
      <c r="G252" s="17">
        <f t="shared" si="119"/>
        <v>27.45</v>
      </c>
      <c r="H252" s="17">
        <f t="shared" si="119"/>
        <v>29.85</v>
      </c>
      <c r="I252" s="17">
        <f t="shared" si="119"/>
        <v>32.96</v>
      </c>
      <c r="J252" s="17">
        <f t="shared" si="119"/>
        <v>35.42</v>
      </c>
      <c r="K252" s="18">
        <f t="shared" si="119"/>
        <v>125.68</v>
      </c>
      <c r="L252" s="17">
        <f t="shared" si="119"/>
        <v>31.119999999999997</v>
      </c>
      <c r="M252" s="17">
        <f t="shared" si="119"/>
        <v>35</v>
      </c>
      <c r="N252" s="17">
        <f t="shared" si="119"/>
        <v>38.46</v>
      </c>
      <c r="O252" s="17">
        <f t="shared" si="119"/>
        <v>38.54</v>
      </c>
      <c r="P252" s="18">
        <f t="shared" si="119"/>
        <v>143.12</v>
      </c>
      <c r="Q252" s="17">
        <f>+Q255+Q261</f>
        <v>30.909999999999997</v>
      </c>
    </row>
    <row r="253" spans="1:17" ht="12">
      <c r="A253" s="16" t="s">
        <v>101</v>
      </c>
      <c r="B253" s="17">
        <f aca="true" t="shared" si="120" ref="B253:N253">B254-B255</f>
        <v>185.66000000000003</v>
      </c>
      <c r="C253" s="17">
        <f t="shared" si="120"/>
        <v>225.43</v>
      </c>
      <c r="D253" s="17">
        <f t="shared" si="120"/>
        <v>255.44000000000003</v>
      </c>
      <c r="E253" s="17">
        <f t="shared" si="120"/>
        <v>266.41999999999996</v>
      </c>
      <c r="F253" s="18">
        <f t="shared" si="120"/>
        <v>932.9499999999999</v>
      </c>
      <c r="G253" s="17">
        <f t="shared" si="120"/>
        <v>209.77</v>
      </c>
      <c r="H253" s="17">
        <f t="shared" si="120"/>
        <v>242.79</v>
      </c>
      <c r="I253" s="17">
        <f t="shared" si="120"/>
        <v>283.37</v>
      </c>
      <c r="J253" s="17">
        <f t="shared" si="120"/>
        <v>287.58</v>
      </c>
      <c r="K253" s="18">
        <f t="shared" si="120"/>
        <v>1023.51</v>
      </c>
      <c r="L253" s="17">
        <f t="shared" si="120"/>
        <v>197.42</v>
      </c>
      <c r="M253" s="17">
        <f t="shared" si="120"/>
        <v>253.35</v>
      </c>
      <c r="N253" s="17">
        <f t="shared" si="120"/>
        <v>279.05</v>
      </c>
      <c r="O253" s="17">
        <f>O254-O255</f>
        <v>206.76</v>
      </c>
      <c r="P253" s="18">
        <f>P254-P255</f>
        <v>936.5799999999999</v>
      </c>
      <c r="Q253" s="17">
        <f>Q254-Q255</f>
        <v>148.28</v>
      </c>
    </row>
    <row r="254" spans="1:17" ht="12">
      <c r="A254" s="16" t="s">
        <v>32</v>
      </c>
      <c r="B254" s="17">
        <v>195.61</v>
      </c>
      <c r="C254" s="17">
        <v>235.83</v>
      </c>
      <c r="D254" s="17">
        <v>266.23</v>
      </c>
      <c r="E254" s="17">
        <v>278.89</v>
      </c>
      <c r="F254" s="18">
        <v>976.56</v>
      </c>
      <c r="G254" s="17">
        <v>221.06</v>
      </c>
      <c r="H254" s="17">
        <v>254.01</v>
      </c>
      <c r="I254" s="17">
        <v>296.61</v>
      </c>
      <c r="J254" s="17">
        <v>301.87</v>
      </c>
      <c r="K254" s="18">
        <v>1073.55</v>
      </c>
      <c r="L254" s="17">
        <v>213.89</v>
      </c>
      <c r="M254" s="17">
        <v>270.39</v>
      </c>
      <c r="N254" s="17">
        <v>297.82</v>
      </c>
      <c r="O254" s="17">
        <v>228.28</v>
      </c>
      <c r="P254" s="18">
        <f t="shared" si="97"/>
        <v>1010.3799999999999</v>
      </c>
      <c r="Q254" s="31">
        <v>166.81</v>
      </c>
    </row>
    <row r="255" spans="1:17" ht="12">
      <c r="A255" s="16" t="s">
        <v>33</v>
      </c>
      <c r="B255" s="17">
        <v>9.95</v>
      </c>
      <c r="C255" s="17">
        <v>10.4</v>
      </c>
      <c r="D255" s="17">
        <v>10.79</v>
      </c>
      <c r="E255" s="17">
        <v>12.47</v>
      </c>
      <c r="F255" s="18">
        <v>43.61</v>
      </c>
      <c r="G255" s="17">
        <v>11.29</v>
      </c>
      <c r="H255" s="17">
        <v>11.22</v>
      </c>
      <c r="I255" s="17">
        <v>13.24</v>
      </c>
      <c r="J255" s="17">
        <v>14.29</v>
      </c>
      <c r="K255" s="18">
        <v>50.04</v>
      </c>
      <c r="L255" s="17">
        <v>16.47</v>
      </c>
      <c r="M255" s="17">
        <v>17.04</v>
      </c>
      <c r="N255" s="17">
        <v>18.77</v>
      </c>
      <c r="O255" s="17">
        <v>21.52</v>
      </c>
      <c r="P255" s="18">
        <f t="shared" si="97"/>
        <v>73.8</v>
      </c>
      <c r="Q255" s="31">
        <v>18.53</v>
      </c>
    </row>
    <row r="256" spans="1:17" ht="12">
      <c r="A256" s="16" t="s">
        <v>102</v>
      </c>
      <c r="B256" s="25">
        <f aca="true" t="shared" si="121" ref="B256:N256">B257-B258</f>
        <v>157.80999999999997</v>
      </c>
      <c r="C256" s="25">
        <f t="shared" si="121"/>
        <v>185.01999999999998</v>
      </c>
      <c r="D256" s="25">
        <f t="shared" si="121"/>
        <v>201.45</v>
      </c>
      <c r="E256" s="25">
        <f t="shared" si="121"/>
        <v>212.75</v>
      </c>
      <c r="F256" s="26">
        <f t="shared" si="121"/>
        <v>757.03</v>
      </c>
      <c r="G256" s="25">
        <f t="shared" si="121"/>
        <v>177.84</v>
      </c>
      <c r="H256" s="25">
        <f t="shared" si="121"/>
        <v>199.79</v>
      </c>
      <c r="I256" s="25">
        <f t="shared" si="121"/>
        <v>228.04000000000002</v>
      </c>
      <c r="J256" s="25">
        <f t="shared" si="121"/>
        <v>229.98999999999998</v>
      </c>
      <c r="K256" s="26">
        <f t="shared" si="121"/>
        <v>835.66</v>
      </c>
      <c r="L256" s="25">
        <f t="shared" si="121"/>
        <v>172.44</v>
      </c>
      <c r="M256" s="25">
        <f t="shared" si="121"/>
        <v>205.33999999999997</v>
      </c>
      <c r="N256" s="25">
        <f t="shared" si="121"/>
        <v>222.98</v>
      </c>
      <c r="O256" s="25">
        <f>O257-O258</f>
        <v>175.6</v>
      </c>
      <c r="P256" s="26">
        <f>P257-P258</f>
        <v>776.36</v>
      </c>
      <c r="Q256" s="25">
        <f>Q257-Q258</f>
        <v>155.14</v>
      </c>
    </row>
    <row r="257" spans="1:17" ht="12">
      <c r="A257" s="16" t="s">
        <v>74</v>
      </c>
      <c r="B257" s="17">
        <v>163.64</v>
      </c>
      <c r="C257" s="17">
        <v>191.45</v>
      </c>
      <c r="D257" s="17">
        <v>207.56</v>
      </c>
      <c r="E257" s="17">
        <v>220.58</v>
      </c>
      <c r="F257" s="18">
        <v>783.23</v>
      </c>
      <c r="G257" s="17">
        <v>184.71</v>
      </c>
      <c r="H257" s="17">
        <v>207.01</v>
      </c>
      <c r="I257" s="17">
        <v>235.83</v>
      </c>
      <c r="J257" s="17">
        <v>239.2</v>
      </c>
      <c r="K257" s="18">
        <v>866.75</v>
      </c>
      <c r="L257" s="17">
        <v>182.45</v>
      </c>
      <c r="M257" s="17">
        <v>214.98</v>
      </c>
      <c r="N257" s="17">
        <v>234</v>
      </c>
      <c r="O257" s="17">
        <v>187.48</v>
      </c>
      <c r="P257" s="18">
        <f t="shared" si="97"/>
        <v>818.91</v>
      </c>
      <c r="Q257" s="17">
        <v>144.89</v>
      </c>
    </row>
    <row r="258" spans="1:17" ht="12">
      <c r="A258" s="16" t="s">
        <v>75</v>
      </c>
      <c r="B258" s="17">
        <v>5.83</v>
      </c>
      <c r="C258" s="17">
        <v>6.43</v>
      </c>
      <c r="D258" s="17">
        <v>6.11</v>
      </c>
      <c r="E258" s="17">
        <v>7.83</v>
      </c>
      <c r="F258" s="18">
        <v>26.2</v>
      </c>
      <c r="G258" s="17">
        <v>6.87</v>
      </c>
      <c r="H258" s="17">
        <v>7.22</v>
      </c>
      <c r="I258" s="17">
        <v>7.79</v>
      </c>
      <c r="J258" s="17">
        <v>9.21</v>
      </c>
      <c r="K258" s="18">
        <v>31.09</v>
      </c>
      <c r="L258" s="17">
        <v>10.01</v>
      </c>
      <c r="M258" s="17">
        <v>9.64</v>
      </c>
      <c r="N258" s="17">
        <v>11.02</v>
      </c>
      <c r="O258" s="17">
        <v>11.88</v>
      </c>
      <c r="P258" s="18">
        <f t="shared" si="97"/>
        <v>42.55</v>
      </c>
      <c r="Q258" s="17">
        <v>-10.25</v>
      </c>
    </row>
    <row r="259" spans="1:17" ht="12">
      <c r="A259" s="16" t="s">
        <v>103</v>
      </c>
      <c r="B259" s="25">
        <f aca="true" t="shared" si="122" ref="B259:N259">B260-B261</f>
        <v>88.03999999999999</v>
      </c>
      <c r="C259" s="25">
        <f t="shared" si="122"/>
        <v>107.92</v>
      </c>
      <c r="D259" s="25">
        <f t="shared" si="122"/>
        <v>98.28</v>
      </c>
      <c r="E259" s="25">
        <f t="shared" si="122"/>
        <v>104.85</v>
      </c>
      <c r="F259" s="26">
        <f t="shared" si="122"/>
        <v>399.09000000000003</v>
      </c>
      <c r="G259" s="25">
        <f t="shared" si="122"/>
        <v>75.81</v>
      </c>
      <c r="H259" s="25">
        <f t="shared" si="122"/>
        <v>109.04000000000002</v>
      </c>
      <c r="I259" s="25">
        <f t="shared" si="122"/>
        <v>116.82</v>
      </c>
      <c r="J259" s="25">
        <f t="shared" si="122"/>
        <v>121.32999999999998</v>
      </c>
      <c r="K259" s="26">
        <f t="shared" si="122"/>
        <v>423</v>
      </c>
      <c r="L259" s="25">
        <f t="shared" si="122"/>
        <v>75.22</v>
      </c>
      <c r="M259" s="25">
        <f t="shared" si="122"/>
        <v>94.89</v>
      </c>
      <c r="N259" s="25">
        <f t="shared" si="122"/>
        <v>94.96000000000001</v>
      </c>
      <c r="O259" s="25">
        <f>O260-O261</f>
        <v>91.17</v>
      </c>
      <c r="P259" s="26">
        <f>P260-P261</f>
        <v>356.23999999999995</v>
      </c>
      <c r="Q259" s="25">
        <f>Q260-Q261</f>
        <v>56.91000000000001</v>
      </c>
    </row>
    <row r="260" spans="1:17" ht="12">
      <c r="A260" s="16" t="s">
        <v>32</v>
      </c>
      <c r="B260" s="17">
        <f aca="true" t="shared" si="123" ref="B260:P260">B264+B266+B270+B273</f>
        <v>103.41</v>
      </c>
      <c r="C260" s="17">
        <f t="shared" si="123"/>
        <v>125.53</v>
      </c>
      <c r="D260" s="17">
        <f t="shared" si="123"/>
        <v>118.53</v>
      </c>
      <c r="E260" s="17">
        <f t="shared" si="123"/>
        <v>125.36</v>
      </c>
      <c r="F260" s="18">
        <f t="shared" si="123"/>
        <v>472.83000000000004</v>
      </c>
      <c r="G260" s="17">
        <f t="shared" si="123"/>
        <v>91.97</v>
      </c>
      <c r="H260" s="17">
        <f t="shared" si="123"/>
        <v>127.67000000000002</v>
      </c>
      <c r="I260" s="17">
        <f t="shared" si="123"/>
        <v>136.54</v>
      </c>
      <c r="J260" s="17">
        <f t="shared" si="123"/>
        <v>142.45999999999998</v>
      </c>
      <c r="K260" s="18">
        <f t="shared" si="123"/>
        <v>498.64</v>
      </c>
      <c r="L260" s="17">
        <f t="shared" si="123"/>
        <v>89.87</v>
      </c>
      <c r="M260" s="17">
        <f t="shared" si="123"/>
        <v>112.85</v>
      </c>
      <c r="N260" s="17">
        <f t="shared" si="123"/>
        <v>114.65</v>
      </c>
      <c r="O260" s="17">
        <f t="shared" si="123"/>
        <v>108.19</v>
      </c>
      <c r="P260" s="18">
        <f t="shared" si="123"/>
        <v>425.55999999999995</v>
      </c>
      <c r="Q260" s="25">
        <f>+Q264+Q270+Q273+Q266</f>
        <v>69.29</v>
      </c>
    </row>
    <row r="261" spans="1:17" ht="12">
      <c r="A261" s="16" t="s">
        <v>33</v>
      </c>
      <c r="B261" s="17">
        <f aca="true" t="shared" si="124" ref="B261:P261">B262+B268+B271+B274</f>
        <v>15.370000000000001</v>
      </c>
      <c r="C261" s="17">
        <f t="shared" si="124"/>
        <v>17.61</v>
      </c>
      <c r="D261" s="17">
        <f t="shared" si="124"/>
        <v>20.25</v>
      </c>
      <c r="E261" s="17">
        <f t="shared" si="124"/>
        <v>20.51</v>
      </c>
      <c r="F261" s="18">
        <f t="shared" si="124"/>
        <v>73.74000000000001</v>
      </c>
      <c r="G261" s="17">
        <f t="shared" si="124"/>
        <v>16.16</v>
      </c>
      <c r="H261" s="17">
        <f t="shared" si="124"/>
        <v>18.63</v>
      </c>
      <c r="I261" s="17">
        <f t="shared" si="124"/>
        <v>19.72</v>
      </c>
      <c r="J261" s="17">
        <f t="shared" si="124"/>
        <v>21.13</v>
      </c>
      <c r="K261" s="18">
        <f t="shared" si="124"/>
        <v>75.64</v>
      </c>
      <c r="L261" s="17">
        <f t="shared" si="124"/>
        <v>14.65</v>
      </c>
      <c r="M261" s="17">
        <f t="shared" si="124"/>
        <v>17.959999999999997</v>
      </c>
      <c r="N261" s="17">
        <f t="shared" si="124"/>
        <v>19.69</v>
      </c>
      <c r="O261" s="17">
        <f t="shared" si="124"/>
        <v>17.02</v>
      </c>
      <c r="P261" s="18">
        <f t="shared" si="124"/>
        <v>69.32000000000001</v>
      </c>
      <c r="Q261" s="25">
        <f>+Q262+Q268+Q271+Q274</f>
        <v>12.379999999999997</v>
      </c>
    </row>
    <row r="262" spans="1:17" ht="12">
      <c r="A262" s="16" t="s">
        <v>104</v>
      </c>
      <c r="B262" s="25">
        <v>-0.07</v>
      </c>
      <c r="C262" s="25">
        <v>-0.39</v>
      </c>
      <c r="D262" s="25">
        <v>-0.13</v>
      </c>
      <c r="E262" s="25">
        <v>-0.08</v>
      </c>
      <c r="F262" s="26">
        <v>-0.67</v>
      </c>
      <c r="G262" s="25">
        <v>0.01</v>
      </c>
      <c r="H262" s="25">
        <v>-0.65</v>
      </c>
      <c r="I262" s="25">
        <v>-0.24</v>
      </c>
      <c r="J262" s="25">
        <v>0.05</v>
      </c>
      <c r="K262" s="26">
        <v>-0.83</v>
      </c>
      <c r="L262" s="25">
        <v>-0.08</v>
      </c>
      <c r="M262" s="25">
        <v>-0.57</v>
      </c>
      <c r="N262" s="25">
        <v>0.01</v>
      </c>
      <c r="O262" s="25">
        <v>0.17</v>
      </c>
      <c r="P262" s="26">
        <f aca="true" t="shared" si="125" ref="P262:P325">SUM(L262:O262)</f>
        <v>-0.46999999999999986</v>
      </c>
      <c r="Q262" s="31">
        <v>0.009999999999999998</v>
      </c>
    </row>
    <row r="263" spans="1:17" ht="12">
      <c r="A263" s="16" t="s">
        <v>105</v>
      </c>
      <c r="B263" s="25">
        <v>0.32</v>
      </c>
      <c r="C263" s="25">
        <v>0.24</v>
      </c>
      <c r="D263" s="25">
        <v>0.27</v>
      </c>
      <c r="E263" s="25">
        <v>0.37</v>
      </c>
      <c r="F263" s="26">
        <v>1.2</v>
      </c>
      <c r="G263" s="25">
        <v>0.24</v>
      </c>
      <c r="H263" s="25">
        <v>0.33</v>
      </c>
      <c r="I263" s="25">
        <v>0.32</v>
      </c>
      <c r="J263" s="25">
        <v>0.38</v>
      </c>
      <c r="K263" s="26">
        <v>1.27</v>
      </c>
      <c r="L263" s="25">
        <v>0.37</v>
      </c>
      <c r="M263" s="25">
        <v>0.37</v>
      </c>
      <c r="N263" s="25">
        <v>0.41</v>
      </c>
      <c r="O263" s="25">
        <v>0.45</v>
      </c>
      <c r="P263" s="26">
        <f t="shared" si="125"/>
        <v>1.5999999999999999</v>
      </c>
      <c r="Q263" s="25">
        <f>+Q264</f>
        <v>0.3</v>
      </c>
    </row>
    <row r="264" spans="1:17" ht="12">
      <c r="A264" s="16" t="s">
        <v>74</v>
      </c>
      <c r="B264" s="17">
        <v>0.32</v>
      </c>
      <c r="C264" s="17">
        <v>0.24</v>
      </c>
      <c r="D264" s="17">
        <v>0.27</v>
      </c>
      <c r="E264" s="17">
        <v>0.37</v>
      </c>
      <c r="F264" s="18">
        <v>1.2</v>
      </c>
      <c r="G264" s="17">
        <v>0.24</v>
      </c>
      <c r="H264" s="17">
        <v>0.33</v>
      </c>
      <c r="I264" s="17">
        <v>0.32</v>
      </c>
      <c r="J264" s="17">
        <v>0.38</v>
      </c>
      <c r="K264" s="18">
        <v>1.27</v>
      </c>
      <c r="L264" s="17">
        <v>0.37</v>
      </c>
      <c r="M264" s="17">
        <v>0.37</v>
      </c>
      <c r="N264" s="17">
        <v>0.41</v>
      </c>
      <c r="O264" s="17">
        <v>0.45</v>
      </c>
      <c r="P264" s="18">
        <f t="shared" si="125"/>
        <v>1.5999999999999999</v>
      </c>
      <c r="Q264" s="31">
        <v>0.3</v>
      </c>
    </row>
    <row r="265" spans="1:17" ht="12">
      <c r="A265" s="16" t="s">
        <v>106</v>
      </c>
      <c r="B265" s="25">
        <v>2.39</v>
      </c>
      <c r="C265" s="25">
        <v>4.6</v>
      </c>
      <c r="D265" s="25">
        <v>6.62</v>
      </c>
      <c r="E265" s="25">
        <v>4.39</v>
      </c>
      <c r="F265" s="26">
        <v>18</v>
      </c>
      <c r="G265" s="25">
        <v>2.46</v>
      </c>
      <c r="H265" s="25">
        <v>3.22</v>
      </c>
      <c r="I265" s="25">
        <v>2.7</v>
      </c>
      <c r="J265" s="25">
        <v>7.44</v>
      </c>
      <c r="K265" s="26">
        <v>15.82</v>
      </c>
      <c r="L265" s="25">
        <v>2.89</v>
      </c>
      <c r="M265" s="25">
        <v>5.38</v>
      </c>
      <c r="N265" s="25">
        <v>3.63</v>
      </c>
      <c r="O265" s="25">
        <v>2.95</v>
      </c>
      <c r="P265" s="26">
        <f t="shared" si="125"/>
        <v>14.849999999999998</v>
      </c>
      <c r="Q265" s="25">
        <f>+Q266</f>
        <v>1.72</v>
      </c>
    </row>
    <row r="266" spans="1:17" ht="12">
      <c r="A266" s="16" t="s">
        <v>74</v>
      </c>
      <c r="B266" s="17">
        <v>2.39</v>
      </c>
      <c r="C266" s="17">
        <v>4.6</v>
      </c>
      <c r="D266" s="17">
        <v>6.62</v>
      </c>
      <c r="E266" s="17">
        <v>4.39</v>
      </c>
      <c r="F266" s="18">
        <v>18</v>
      </c>
      <c r="G266" s="17">
        <v>2.46</v>
      </c>
      <c r="H266" s="17">
        <v>3.22</v>
      </c>
      <c r="I266" s="17">
        <v>2.7</v>
      </c>
      <c r="J266" s="17">
        <v>7.44</v>
      </c>
      <c r="K266" s="18">
        <v>15.82</v>
      </c>
      <c r="L266" s="17">
        <v>2.89</v>
      </c>
      <c r="M266" s="17">
        <v>5.38</v>
      </c>
      <c r="N266" s="17">
        <v>3.63</v>
      </c>
      <c r="O266" s="17">
        <v>2.95</v>
      </c>
      <c r="P266" s="18">
        <f t="shared" si="125"/>
        <v>14.849999999999998</v>
      </c>
      <c r="Q266" s="31">
        <v>1.72</v>
      </c>
    </row>
    <row r="267" spans="1:17" ht="12">
      <c r="A267" s="16" t="s">
        <v>107</v>
      </c>
      <c r="B267" s="25">
        <v>-0.89</v>
      </c>
      <c r="C267" s="25">
        <v>-0.63</v>
      </c>
      <c r="D267" s="25">
        <v>-3.23</v>
      </c>
      <c r="E267" s="25">
        <v>-2.45</v>
      </c>
      <c r="F267" s="26">
        <v>-7.2</v>
      </c>
      <c r="G267" s="25">
        <v>-2.28</v>
      </c>
      <c r="H267" s="25">
        <v>-1.23</v>
      </c>
      <c r="I267" s="25">
        <v>-0.6</v>
      </c>
      <c r="J267" s="25">
        <v>-1.48</v>
      </c>
      <c r="K267" s="26">
        <v>-5.59</v>
      </c>
      <c r="L267" s="25">
        <v>-1.31</v>
      </c>
      <c r="M267" s="25">
        <v>-0.96</v>
      </c>
      <c r="N267" s="25">
        <v>-0.74</v>
      </c>
      <c r="O267" s="25">
        <v>-0.73</v>
      </c>
      <c r="P267" s="26">
        <f t="shared" si="125"/>
        <v>-3.7399999999999998</v>
      </c>
      <c r="Q267" s="25">
        <f>-Q268</f>
        <v>-0.5800000000000001</v>
      </c>
    </row>
    <row r="268" spans="1:17" ht="12">
      <c r="A268" s="16" t="s">
        <v>75</v>
      </c>
      <c r="B268" s="17">
        <v>0.89</v>
      </c>
      <c r="C268" s="17">
        <v>0.63</v>
      </c>
      <c r="D268" s="17">
        <v>3.23</v>
      </c>
      <c r="E268" s="17">
        <v>2.45</v>
      </c>
      <c r="F268" s="18">
        <v>7.2</v>
      </c>
      <c r="G268" s="17">
        <v>2.28</v>
      </c>
      <c r="H268" s="17">
        <v>1.23</v>
      </c>
      <c r="I268" s="17">
        <v>0.6</v>
      </c>
      <c r="J268" s="17">
        <v>1.48</v>
      </c>
      <c r="K268" s="18">
        <v>5.59</v>
      </c>
      <c r="L268" s="17">
        <v>1.31</v>
      </c>
      <c r="M268" s="17">
        <v>0.96</v>
      </c>
      <c r="N268" s="17">
        <v>0.74</v>
      </c>
      <c r="O268" s="17">
        <v>0.73</v>
      </c>
      <c r="P268" s="18">
        <f t="shared" si="125"/>
        <v>3.7399999999999998</v>
      </c>
      <c r="Q268" s="31">
        <v>0.5800000000000001</v>
      </c>
    </row>
    <row r="269" spans="1:17" ht="12">
      <c r="A269" s="16" t="s">
        <v>108</v>
      </c>
      <c r="B269" s="25">
        <f aca="true" t="shared" si="126" ref="B269:N269">B270-B271</f>
        <v>25.5</v>
      </c>
      <c r="C269" s="25">
        <f t="shared" si="126"/>
        <v>24.580000000000002</v>
      </c>
      <c r="D269" s="25">
        <f t="shared" si="126"/>
        <v>25</v>
      </c>
      <c r="E269" s="25">
        <f t="shared" si="126"/>
        <v>37.58</v>
      </c>
      <c r="F269" s="26">
        <f t="shared" si="126"/>
        <v>112.66</v>
      </c>
      <c r="G269" s="25">
        <f t="shared" si="126"/>
        <v>25.95</v>
      </c>
      <c r="H269" s="25">
        <f t="shared" si="126"/>
        <v>27.73</v>
      </c>
      <c r="I269" s="25">
        <f t="shared" si="126"/>
        <v>32.85</v>
      </c>
      <c r="J269" s="25">
        <f t="shared" si="126"/>
        <v>34.61</v>
      </c>
      <c r="K269" s="26">
        <f t="shared" si="126"/>
        <v>121.14</v>
      </c>
      <c r="L269" s="25">
        <f t="shared" si="126"/>
        <v>28.61</v>
      </c>
      <c r="M269" s="25">
        <f t="shared" si="126"/>
        <v>35.72</v>
      </c>
      <c r="N269" s="25">
        <f t="shared" si="126"/>
        <v>35.38</v>
      </c>
      <c r="O269" s="25">
        <f>O270-O271</f>
        <v>38.800000000000004</v>
      </c>
      <c r="P269" s="26">
        <f>P270-P271</f>
        <v>138.51</v>
      </c>
      <c r="Q269" s="25">
        <f>Q270-Q271</f>
        <v>30.11</v>
      </c>
    </row>
    <row r="270" spans="1:17" ht="12">
      <c r="A270" s="16" t="s">
        <v>74</v>
      </c>
      <c r="B270" s="17">
        <v>26.07</v>
      </c>
      <c r="C270" s="17">
        <v>25.48</v>
      </c>
      <c r="D270" s="17">
        <v>25.17</v>
      </c>
      <c r="E270" s="17">
        <v>38.12</v>
      </c>
      <c r="F270" s="18">
        <v>114.84</v>
      </c>
      <c r="G270" s="17">
        <v>26.63</v>
      </c>
      <c r="H270" s="17">
        <v>28.19</v>
      </c>
      <c r="I270" s="17">
        <v>33.72</v>
      </c>
      <c r="J270" s="17">
        <v>35.87</v>
      </c>
      <c r="K270" s="18">
        <v>124.41</v>
      </c>
      <c r="L270" s="17">
        <v>29.4</v>
      </c>
      <c r="M270" s="17">
        <v>36.39</v>
      </c>
      <c r="N270" s="17">
        <v>35.68</v>
      </c>
      <c r="O270" s="17">
        <v>39.56</v>
      </c>
      <c r="P270" s="18">
        <f t="shared" si="125"/>
        <v>141.03</v>
      </c>
      <c r="Q270" s="31">
        <v>30.96</v>
      </c>
    </row>
    <row r="271" spans="1:17" ht="12">
      <c r="A271" s="16" t="s">
        <v>75</v>
      </c>
      <c r="B271" s="17">
        <v>0.57</v>
      </c>
      <c r="C271" s="17">
        <v>0.9</v>
      </c>
      <c r="D271" s="17">
        <v>0.17</v>
      </c>
      <c r="E271" s="17">
        <v>0.54</v>
      </c>
      <c r="F271" s="18">
        <v>2.18</v>
      </c>
      <c r="G271" s="17">
        <v>0.68</v>
      </c>
      <c r="H271" s="17">
        <v>0.46</v>
      </c>
      <c r="I271" s="17">
        <v>0.87</v>
      </c>
      <c r="J271" s="17">
        <v>1.26</v>
      </c>
      <c r="K271" s="18">
        <v>3.27</v>
      </c>
      <c r="L271" s="17">
        <v>0.79</v>
      </c>
      <c r="M271" s="17">
        <v>0.67</v>
      </c>
      <c r="N271" s="17">
        <v>0.3</v>
      </c>
      <c r="O271" s="17">
        <v>0.76</v>
      </c>
      <c r="P271" s="18">
        <f t="shared" si="125"/>
        <v>2.52</v>
      </c>
      <c r="Q271" s="31">
        <v>0.8500000000000001</v>
      </c>
    </row>
    <row r="272" spans="1:17" ht="12">
      <c r="A272" s="16" t="s">
        <v>109</v>
      </c>
      <c r="B272" s="25">
        <f aca="true" t="shared" si="127" ref="B272:N272">B273-B274</f>
        <v>60.64999999999999</v>
      </c>
      <c r="C272" s="25">
        <f t="shared" si="127"/>
        <v>78.74</v>
      </c>
      <c r="D272" s="25">
        <f t="shared" si="127"/>
        <v>69.49</v>
      </c>
      <c r="E272" s="25">
        <f t="shared" si="127"/>
        <v>64.88</v>
      </c>
      <c r="F272" s="26">
        <f t="shared" si="127"/>
        <v>273.76</v>
      </c>
      <c r="G272" s="25">
        <f t="shared" si="127"/>
        <v>49.45</v>
      </c>
      <c r="H272" s="25">
        <f t="shared" si="127"/>
        <v>78.34</v>
      </c>
      <c r="I272" s="25">
        <f t="shared" si="127"/>
        <v>81.31</v>
      </c>
      <c r="J272" s="25">
        <f t="shared" si="127"/>
        <v>80.42999999999999</v>
      </c>
      <c r="K272" s="26">
        <f t="shared" si="127"/>
        <v>289.53</v>
      </c>
      <c r="L272" s="25">
        <f t="shared" si="127"/>
        <v>44.58</v>
      </c>
      <c r="M272" s="25">
        <f t="shared" si="127"/>
        <v>53.809999999999995</v>
      </c>
      <c r="N272" s="25">
        <f t="shared" si="127"/>
        <v>56.290000000000006</v>
      </c>
      <c r="O272" s="25">
        <f>O273-O274</f>
        <v>49.870000000000005</v>
      </c>
      <c r="P272" s="26">
        <f>P273-P274</f>
        <v>204.54999999999998</v>
      </c>
      <c r="Q272" s="25">
        <f>Q273-Q274</f>
        <v>25.370000000000005</v>
      </c>
    </row>
    <row r="273" spans="1:17" ht="12">
      <c r="A273" s="16" t="s">
        <v>74</v>
      </c>
      <c r="B273" s="17">
        <v>74.63</v>
      </c>
      <c r="C273" s="17">
        <v>95.21</v>
      </c>
      <c r="D273" s="17">
        <v>86.47</v>
      </c>
      <c r="E273" s="17">
        <v>82.48</v>
      </c>
      <c r="F273" s="18">
        <v>338.79</v>
      </c>
      <c r="G273" s="17">
        <v>62.64</v>
      </c>
      <c r="H273" s="17">
        <v>95.93</v>
      </c>
      <c r="I273" s="17">
        <v>99.8</v>
      </c>
      <c r="J273" s="17">
        <v>98.77</v>
      </c>
      <c r="K273" s="18">
        <v>357.14</v>
      </c>
      <c r="L273" s="17">
        <v>57.21</v>
      </c>
      <c r="M273" s="17">
        <v>70.71</v>
      </c>
      <c r="N273" s="17">
        <v>74.93</v>
      </c>
      <c r="O273" s="17">
        <v>65.23</v>
      </c>
      <c r="P273" s="18">
        <f t="shared" si="125"/>
        <v>268.08</v>
      </c>
      <c r="Q273" s="31">
        <v>36.31</v>
      </c>
    </row>
    <row r="274" spans="1:17" ht="12">
      <c r="A274" s="16" t="s">
        <v>75</v>
      </c>
      <c r="B274" s="17">
        <v>13.98</v>
      </c>
      <c r="C274" s="17">
        <v>16.47</v>
      </c>
      <c r="D274" s="17">
        <v>16.98</v>
      </c>
      <c r="E274" s="17">
        <v>17.6</v>
      </c>
      <c r="F274" s="18">
        <v>65.03</v>
      </c>
      <c r="G274" s="17">
        <v>13.19</v>
      </c>
      <c r="H274" s="17">
        <v>17.59</v>
      </c>
      <c r="I274" s="17">
        <v>18.49</v>
      </c>
      <c r="J274" s="17">
        <v>18.34</v>
      </c>
      <c r="K274" s="18">
        <v>67.61</v>
      </c>
      <c r="L274" s="17">
        <v>12.63</v>
      </c>
      <c r="M274" s="17">
        <v>16.9</v>
      </c>
      <c r="N274" s="17">
        <v>18.64</v>
      </c>
      <c r="O274" s="17">
        <v>15.36</v>
      </c>
      <c r="P274" s="18">
        <f t="shared" si="125"/>
        <v>63.53</v>
      </c>
      <c r="Q274" s="31">
        <v>10.939999999999998</v>
      </c>
    </row>
    <row r="275" spans="1:17" s="14" customFormat="1" ht="12">
      <c r="A275" s="11" t="s">
        <v>110</v>
      </c>
      <c r="B275" s="12">
        <f>B276-B277</f>
        <v>-0.4200000000000017</v>
      </c>
      <c r="C275" s="12">
        <f aca="true" t="shared" si="128" ref="C275:N275">C276-C277</f>
        <v>-2.039999999999999</v>
      </c>
      <c r="D275" s="12">
        <f t="shared" si="128"/>
        <v>5.710000000000001</v>
      </c>
      <c r="E275" s="12">
        <f t="shared" si="128"/>
        <v>17.979999999999997</v>
      </c>
      <c r="F275" s="13">
        <f t="shared" si="128"/>
        <v>21.23000000000001</v>
      </c>
      <c r="G275" s="12">
        <f t="shared" si="128"/>
        <v>1.6999999999999993</v>
      </c>
      <c r="H275" s="12">
        <f t="shared" si="128"/>
        <v>12.240000000000002</v>
      </c>
      <c r="I275" s="12">
        <f t="shared" si="128"/>
        <v>12.640000000000002</v>
      </c>
      <c r="J275" s="12">
        <f t="shared" si="128"/>
        <v>31.39</v>
      </c>
      <c r="K275" s="13">
        <f t="shared" si="128"/>
        <v>57.97</v>
      </c>
      <c r="L275" s="12">
        <f t="shared" si="128"/>
        <v>1.5899999999999999</v>
      </c>
      <c r="M275" s="12">
        <f t="shared" si="128"/>
        <v>47.629999999999995</v>
      </c>
      <c r="N275" s="12">
        <f t="shared" si="128"/>
        <v>12.520000000000003</v>
      </c>
      <c r="O275" s="12">
        <f>O276-O277</f>
        <v>32.36</v>
      </c>
      <c r="P275" s="13">
        <f>P276-P277</f>
        <v>94.09999999999998</v>
      </c>
      <c r="Q275" s="12">
        <f>Q276-Q277</f>
        <v>-4.52</v>
      </c>
    </row>
    <row r="276" spans="1:17" ht="12">
      <c r="A276" s="16" t="s">
        <v>3</v>
      </c>
      <c r="B276" s="17">
        <f aca="true" t="shared" si="129" ref="B276:Q276">B279+B281</f>
        <v>11.879999999999999</v>
      </c>
      <c r="C276" s="17">
        <f t="shared" si="129"/>
        <v>10.98</v>
      </c>
      <c r="D276" s="17">
        <f t="shared" si="129"/>
        <v>20</v>
      </c>
      <c r="E276" s="17">
        <f t="shared" si="129"/>
        <v>33.16</v>
      </c>
      <c r="F276" s="18">
        <f t="shared" si="129"/>
        <v>76.02000000000001</v>
      </c>
      <c r="G276" s="17">
        <f t="shared" si="129"/>
        <v>13.2</v>
      </c>
      <c r="H276" s="17">
        <f t="shared" si="129"/>
        <v>23.67</v>
      </c>
      <c r="I276" s="17">
        <f t="shared" si="129"/>
        <v>27.490000000000002</v>
      </c>
      <c r="J276" s="17">
        <f t="shared" si="129"/>
        <v>46.03</v>
      </c>
      <c r="K276" s="18">
        <f t="shared" si="129"/>
        <v>110.39</v>
      </c>
      <c r="L276" s="17">
        <f t="shared" si="129"/>
        <v>15.62</v>
      </c>
      <c r="M276" s="17">
        <f t="shared" si="129"/>
        <v>66.57</v>
      </c>
      <c r="N276" s="17">
        <f t="shared" si="129"/>
        <v>36.64</v>
      </c>
      <c r="O276" s="17">
        <f t="shared" si="129"/>
        <v>56.13</v>
      </c>
      <c r="P276" s="18">
        <f t="shared" si="129"/>
        <v>174.95999999999998</v>
      </c>
      <c r="Q276" s="17">
        <f t="shared" si="129"/>
        <v>12.41</v>
      </c>
    </row>
    <row r="277" spans="1:17" ht="12">
      <c r="A277" s="16" t="s">
        <v>4</v>
      </c>
      <c r="B277" s="17">
        <f aca="true" t="shared" si="130" ref="B277:Q277">B282</f>
        <v>12.3</v>
      </c>
      <c r="C277" s="17">
        <f t="shared" si="130"/>
        <v>13.02</v>
      </c>
      <c r="D277" s="17">
        <f t="shared" si="130"/>
        <v>14.29</v>
      </c>
      <c r="E277" s="17">
        <f t="shared" si="130"/>
        <v>15.180000000000001</v>
      </c>
      <c r="F277" s="18">
        <f t="shared" si="130"/>
        <v>54.79</v>
      </c>
      <c r="G277" s="17">
        <f t="shared" si="130"/>
        <v>11.5</v>
      </c>
      <c r="H277" s="17">
        <f t="shared" si="130"/>
        <v>11.43</v>
      </c>
      <c r="I277" s="17">
        <f t="shared" si="130"/>
        <v>14.85</v>
      </c>
      <c r="J277" s="17">
        <f t="shared" si="130"/>
        <v>14.64</v>
      </c>
      <c r="K277" s="18">
        <f t="shared" si="130"/>
        <v>52.42</v>
      </c>
      <c r="L277" s="17">
        <f t="shared" si="130"/>
        <v>14.03</v>
      </c>
      <c r="M277" s="17">
        <f t="shared" si="130"/>
        <v>18.939999999999998</v>
      </c>
      <c r="N277" s="17">
        <f t="shared" si="130"/>
        <v>24.119999999999997</v>
      </c>
      <c r="O277" s="17">
        <f t="shared" si="130"/>
        <v>23.77</v>
      </c>
      <c r="P277" s="18">
        <f t="shared" si="130"/>
        <v>80.86</v>
      </c>
      <c r="Q277" s="17">
        <f t="shared" si="130"/>
        <v>16.93</v>
      </c>
    </row>
    <row r="278" spans="1:17" ht="12">
      <c r="A278" s="16" t="s">
        <v>111</v>
      </c>
      <c r="B278" s="17">
        <v>0</v>
      </c>
      <c r="C278" s="17">
        <v>0</v>
      </c>
      <c r="D278" s="17">
        <v>0</v>
      </c>
      <c r="E278" s="17">
        <v>0</v>
      </c>
      <c r="F278" s="18">
        <v>0</v>
      </c>
      <c r="G278" s="17">
        <v>0</v>
      </c>
      <c r="H278" s="17">
        <v>0</v>
      </c>
      <c r="I278" s="17">
        <v>0</v>
      </c>
      <c r="J278" s="17">
        <v>0</v>
      </c>
      <c r="K278" s="18">
        <v>0</v>
      </c>
      <c r="L278" s="17">
        <v>0.1</v>
      </c>
      <c r="M278" s="17"/>
      <c r="N278" s="17"/>
      <c r="O278" s="17"/>
      <c r="P278" s="18">
        <f t="shared" si="125"/>
        <v>0.1</v>
      </c>
      <c r="Q278" s="17">
        <f>+Q279</f>
        <v>0</v>
      </c>
    </row>
    <row r="279" spans="1:17" ht="12">
      <c r="A279" s="16" t="s">
        <v>6</v>
      </c>
      <c r="B279" s="17">
        <v>0</v>
      </c>
      <c r="C279" s="17">
        <v>0</v>
      </c>
      <c r="D279" s="17">
        <v>0</v>
      </c>
      <c r="E279" s="17">
        <v>0</v>
      </c>
      <c r="F279" s="18">
        <v>0</v>
      </c>
      <c r="G279" s="17">
        <v>0</v>
      </c>
      <c r="H279" s="17">
        <v>0</v>
      </c>
      <c r="I279" s="17">
        <v>0</v>
      </c>
      <c r="J279" s="17">
        <v>0</v>
      </c>
      <c r="K279" s="18">
        <v>0</v>
      </c>
      <c r="L279" s="17">
        <v>0.1</v>
      </c>
      <c r="M279" s="17"/>
      <c r="N279" s="17"/>
      <c r="O279" s="17"/>
      <c r="P279" s="18">
        <f t="shared" si="125"/>
        <v>0.1</v>
      </c>
      <c r="Q279" s="17">
        <v>0</v>
      </c>
    </row>
    <row r="280" spans="1:17" ht="12">
      <c r="A280" s="16" t="s">
        <v>112</v>
      </c>
      <c r="B280" s="17">
        <f aca="true" t="shared" si="131" ref="B280:N280">B281-B282</f>
        <v>-0.4200000000000017</v>
      </c>
      <c r="C280" s="17">
        <f t="shared" si="131"/>
        <v>-2.039999999999999</v>
      </c>
      <c r="D280" s="17">
        <f t="shared" si="131"/>
        <v>5.710000000000001</v>
      </c>
      <c r="E280" s="17">
        <f t="shared" si="131"/>
        <v>17.979999999999997</v>
      </c>
      <c r="F280" s="18">
        <f t="shared" si="131"/>
        <v>21.23000000000001</v>
      </c>
      <c r="G280" s="17">
        <f t="shared" si="131"/>
        <v>1.6999999999999993</v>
      </c>
      <c r="H280" s="17">
        <f t="shared" si="131"/>
        <v>12.240000000000002</v>
      </c>
      <c r="I280" s="17">
        <f t="shared" si="131"/>
        <v>12.640000000000002</v>
      </c>
      <c r="J280" s="17">
        <f t="shared" si="131"/>
        <v>31.39</v>
      </c>
      <c r="K280" s="18">
        <f t="shared" si="131"/>
        <v>57.97</v>
      </c>
      <c r="L280" s="17">
        <f t="shared" si="131"/>
        <v>1.4900000000000002</v>
      </c>
      <c r="M280" s="17">
        <f t="shared" si="131"/>
        <v>47.629999999999995</v>
      </c>
      <c r="N280" s="17">
        <f t="shared" si="131"/>
        <v>12.520000000000003</v>
      </c>
      <c r="O280" s="17">
        <f>O281-O282</f>
        <v>32.36</v>
      </c>
      <c r="P280" s="18">
        <f>P281-P282</f>
        <v>93.99999999999999</v>
      </c>
      <c r="Q280" s="17">
        <f>Q281-Q282</f>
        <v>-4.52</v>
      </c>
    </row>
    <row r="281" spans="1:17" ht="12">
      <c r="A281" s="16" t="s">
        <v>6</v>
      </c>
      <c r="B281" s="17">
        <f aca="true" t="shared" si="132" ref="B281:Q281">B284+B290</f>
        <v>11.879999999999999</v>
      </c>
      <c r="C281" s="17">
        <f t="shared" si="132"/>
        <v>10.98</v>
      </c>
      <c r="D281" s="17">
        <f t="shared" si="132"/>
        <v>20</v>
      </c>
      <c r="E281" s="17">
        <f t="shared" si="132"/>
        <v>33.16</v>
      </c>
      <c r="F281" s="18">
        <f t="shared" si="132"/>
        <v>76.02000000000001</v>
      </c>
      <c r="G281" s="17">
        <f t="shared" si="132"/>
        <v>13.2</v>
      </c>
      <c r="H281" s="17">
        <f t="shared" si="132"/>
        <v>23.67</v>
      </c>
      <c r="I281" s="17">
        <f t="shared" si="132"/>
        <v>27.490000000000002</v>
      </c>
      <c r="J281" s="17">
        <f t="shared" si="132"/>
        <v>46.03</v>
      </c>
      <c r="K281" s="18">
        <f t="shared" si="132"/>
        <v>110.39</v>
      </c>
      <c r="L281" s="17">
        <f t="shared" si="132"/>
        <v>15.52</v>
      </c>
      <c r="M281" s="17">
        <f t="shared" si="132"/>
        <v>66.57</v>
      </c>
      <c r="N281" s="17">
        <f t="shared" si="132"/>
        <v>36.64</v>
      </c>
      <c r="O281" s="17">
        <f t="shared" si="132"/>
        <v>56.13</v>
      </c>
      <c r="P281" s="18">
        <f t="shared" si="132"/>
        <v>174.85999999999999</v>
      </c>
      <c r="Q281" s="17">
        <f t="shared" si="132"/>
        <v>12.41</v>
      </c>
    </row>
    <row r="282" spans="1:17" ht="12">
      <c r="A282" s="16" t="s">
        <v>7</v>
      </c>
      <c r="B282" s="17">
        <f aca="true" t="shared" si="133" ref="B282:Q282">B291+B285</f>
        <v>12.3</v>
      </c>
      <c r="C282" s="17">
        <f t="shared" si="133"/>
        <v>13.02</v>
      </c>
      <c r="D282" s="17">
        <f t="shared" si="133"/>
        <v>14.29</v>
      </c>
      <c r="E282" s="17">
        <f t="shared" si="133"/>
        <v>15.180000000000001</v>
      </c>
      <c r="F282" s="18">
        <f t="shared" si="133"/>
        <v>54.79</v>
      </c>
      <c r="G282" s="17">
        <f t="shared" si="133"/>
        <v>11.5</v>
      </c>
      <c r="H282" s="17">
        <f t="shared" si="133"/>
        <v>11.43</v>
      </c>
      <c r="I282" s="17">
        <f t="shared" si="133"/>
        <v>14.85</v>
      </c>
      <c r="J282" s="17">
        <f t="shared" si="133"/>
        <v>14.64</v>
      </c>
      <c r="K282" s="18">
        <f t="shared" si="133"/>
        <v>52.42</v>
      </c>
      <c r="L282" s="17">
        <f t="shared" si="133"/>
        <v>14.03</v>
      </c>
      <c r="M282" s="17">
        <f t="shared" si="133"/>
        <v>18.939999999999998</v>
      </c>
      <c r="N282" s="17">
        <f t="shared" si="133"/>
        <v>24.119999999999997</v>
      </c>
      <c r="O282" s="17">
        <f t="shared" si="133"/>
        <v>23.77</v>
      </c>
      <c r="P282" s="18">
        <f t="shared" si="133"/>
        <v>80.86</v>
      </c>
      <c r="Q282" s="17">
        <f t="shared" si="133"/>
        <v>16.93</v>
      </c>
    </row>
    <row r="283" spans="1:17" ht="12">
      <c r="A283" s="16" t="s">
        <v>113</v>
      </c>
      <c r="B283" s="25">
        <f>+B284</f>
        <v>8.35</v>
      </c>
      <c r="C283" s="25">
        <f aca="true" t="shared" si="134" ref="C283:Q283">+C284</f>
        <v>7.41</v>
      </c>
      <c r="D283" s="25">
        <f t="shared" si="134"/>
        <v>14.91</v>
      </c>
      <c r="E283" s="25">
        <f t="shared" si="134"/>
        <v>27.23</v>
      </c>
      <c r="F283" s="26">
        <f t="shared" si="134"/>
        <v>57.900000000000006</v>
      </c>
      <c r="G283" s="25">
        <f t="shared" si="134"/>
        <v>9.77</v>
      </c>
      <c r="H283" s="25">
        <f t="shared" si="134"/>
        <v>20.53</v>
      </c>
      <c r="I283" s="25">
        <f t="shared" si="134"/>
        <v>23.3</v>
      </c>
      <c r="J283" s="25">
        <f t="shared" si="134"/>
        <v>39.77</v>
      </c>
      <c r="K283" s="26">
        <f t="shared" si="134"/>
        <v>93.37</v>
      </c>
      <c r="L283" s="25">
        <f t="shared" si="134"/>
        <v>12.87</v>
      </c>
      <c r="M283" s="25">
        <f t="shared" si="134"/>
        <v>62.07</v>
      </c>
      <c r="N283" s="25">
        <f t="shared" si="134"/>
        <v>29.91</v>
      </c>
      <c r="O283" s="25">
        <f t="shared" si="134"/>
        <v>51.67</v>
      </c>
      <c r="P283" s="26">
        <f t="shared" si="134"/>
        <v>156.51999999999998</v>
      </c>
      <c r="Q283" s="25">
        <f t="shared" si="134"/>
        <v>10.57</v>
      </c>
    </row>
    <row r="284" spans="1:17" ht="12">
      <c r="A284" s="16" t="s">
        <v>9</v>
      </c>
      <c r="B284" s="17">
        <v>8.35</v>
      </c>
      <c r="C284" s="17">
        <v>7.41</v>
      </c>
      <c r="D284" s="17">
        <v>14.91</v>
      </c>
      <c r="E284" s="17">
        <v>27.23</v>
      </c>
      <c r="F284" s="18">
        <f>SUM(B284:E284)</f>
        <v>57.900000000000006</v>
      </c>
      <c r="G284" s="17">
        <v>9.77</v>
      </c>
      <c r="H284" s="17">
        <v>20.53</v>
      </c>
      <c r="I284" s="17">
        <v>23.3</v>
      </c>
      <c r="J284" s="17">
        <v>39.77</v>
      </c>
      <c r="K284" s="18">
        <f>SUM(G284:J284)</f>
        <v>93.37</v>
      </c>
      <c r="L284" s="17">
        <v>12.87</v>
      </c>
      <c r="M284" s="17">
        <v>62.07</v>
      </c>
      <c r="N284" s="17">
        <v>29.91</v>
      </c>
      <c r="O284" s="17">
        <v>51.67</v>
      </c>
      <c r="P284" s="18">
        <f t="shared" si="125"/>
        <v>156.51999999999998</v>
      </c>
      <c r="Q284" s="17">
        <f>+Q286</f>
        <v>10.57</v>
      </c>
    </row>
    <row r="285" spans="1:17" ht="12">
      <c r="A285" s="16" t="s">
        <v>10</v>
      </c>
      <c r="B285" s="17">
        <v>0</v>
      </c>
      <c r="C285" s="17">
        <v>0</v>
      </c>
      <c r="D285" s="17">
        <v>0</v>
      </c>
      <c r="E285" s="17">
        <v>0.55</v>
      </c>
      <c r="F285" s="18">
        <v>0.55</v>
      </c>
      <c r="G285" s="17">
        <v>0</v>
      </c>
      <c r="H285" s="17">
        <v>0</v>
      </c>
      <c r="I285" s="17">
        <v>0</v>
      </c>
      <c r="J285" s="17">
        <v>0</v>
      </c>
      <c r="K285" s="18">
        <v>0</v>
      </c>
      <c r="L285" s="17"/>
      <c r="M285" s="17"/>
      <c r="N285" s="17"/>
      <c r="O285" s="17"/>
      <c r="P285" s="18"/>
      <c r="Q285" s="35"/>
    </row>
    <row r="286" spans="1:17" ht="12">
      <c r="A286" s="16" t="s">
        <v>114</v>
      </c>
      <c r="B286" s="25">
        <f>+B287</f>
        <v>8.35</v>
      </c>
      <c r="C286" s="25">
        <f aca="true" t="shared" si="135" ref="C286:Q286">+C287</f>
        <v>7.41</v>
      </c>
      <c r="D286" s="25">
        <f t="shared" si="135"/>
        <v>14.91</v>
      </c>
      <c r="E286" s="25">
        <f t="shared" si="135"/>
        <v>27.23</v>
      </c>
      <c r="F286" s="26">
        <f t="shared" si="135"/>
        <v>57.900000000000006</v>
      </c>
      <c r="G286" s="25">
        <f t="shared" si="135"/>
        <v>9.77</v>
      </c>
      <c r="H286" s="25">
        <f t="shared" si="135"/>
        <v>20.53</v>
      </c>
      <c r="I286" s="25">
        <f t="shared" si="135"/>
        <v>23.3</v>
      </c>
      <c r="J286" s="25">
        <f t="shared" si="135"/>
        <v>39.77</v>
      </c>
      <c r="K286" s="26">
        <f t="shared" si="135"/>
        <v>93.37</v>
      </c>
      <c r="L286" s="25">
        <f t="shared" si="135"/>
        <v>12.87</v>
      </c>
      <c r="M286" s="25">
        <f t="shared" si="135"/>
        <v>62.07</v>
      </c>
      <c r="N286" s="25">
        <f t="shared" si="135"/>
        <v>29.91</v>
      </c>
      <c r="O286" s="25">
        <f t="shared" si="135"/>
        <v>51.67</v>
      </c>
      <c r="P286" s="26">
        <f t="shared" si="135"/>
        <v>156.51999999999998</v>
      </c>
      <c r="Q286" s="25">
        <f t="shared" si="135"/>
        <v>10.57</v>
      </c>
    </row>
    <row r="287" spans="1:17" ht="12">
      <c r="A287" s="16" t="s">
        <v>12</v>
      </c>
      <c r="B287" s="17">
        <v>8.35</v>
      </c>
      <c r="C287" s="17">
        <v>7.41</v>
      </c>
      <c r="D287" s="17">
        <v>14.91</v>
      </c>
      <c r="E287" s="17">
        <v>27.23</v>
      </c>
      <c r="F287" s="18">
        <f>SUM(B287:E287)</f>
        <v>57.900000000000006</v>
      </c>
      <c r="G287" s="17">
        <v>9.77</v>
      </c>
      <c r="H287" s="17">
        <v>20.53</v>
      </c>
      <c r="I287" s="17">
        <v>23.3</v>
      </c>
      <c r="J287" s="17">
        <v>39.77</v>
      </c>
      <c r="K287" s="18">
        <f>SUM(G287:J287)</f>
        <v>93.37</v>
      </c>
      <c r="L287" s="17">
        <v>12.87</v>
      </c>
      <c r="M287" s="17">
        <v>62.07</v>
      </c>
      <c r="N287" s="17">
        <v>29.91</v>
      </c>
      <c r="O287" s="17">
        <v>51.67</v>
      </c>
      <c r="P287" s="18">
        <f t="shared" si="125"/>
        <v>156.51999999999998</v>
      </c>
      <c r="Q287" s="31">
        <v>10.57</v>
      </c>
    </row>
    <row r="288" spans="1:17" ht="12">
      <c r="A288" s="16" t="s">
        <v>13</v>
      </c>
      <c r="B288" s="17">
        <v>0</v>
      </c>
      <c r="C288" s="17">
        <v>0</v>
      </c>
      <c r="D288" s="17">
        <v>0</v>
      </c>
      <c r="E288" s="17">
        <v>0.55</v>
      </c>
      <c r="F288" s="18">
        <v>0.55</v>
      </c>
      <c r="G288" s="17">
        <v>0</v>
      </c>
      <c r="H288" s="17">
        <v>0</v>
      </c>
      <c r="I288" s="17">
        <v>0</v>
      </c>
      <c r="J288" s="17">
        <v>0</v>
      </c>
      <c r="K288" s="18">
        <v>0</v>
      </c>
      <c r="L288" s="17">
        <v>0</v>
      </c>
      <c r="M288" s="17">
        <v>0</v>
      </c>
      <c r="N288" s="17">
        <v>0</v>
      </c>
      <c r="O288" s="17">
        <v>0</v>
      </c>
      <c r="P288" s="18"/>
      <c r="Q288" s="35"/>
    </row>
    <row r="289" spans="1:17" ht="12">
      <c r="A289" s="16" t="s">
        <v>115</v>
      </c>
      <c r="B289" s="17">
        <f aca="true" t="shared" si="136" ref="B289:N289">B290-B291</f>
        <v>-8.770000000000001</v>
      </c>
      <c r="C289" s="17">
        <f t="shared" si="136"/>
        <v>-9.45</v>
      </c>
      <c r="D289" s="17">
        <f t="shared" si="136"/>
        <v>-9.2</v>
      </c>
      <c r="E289" s="17">
        <f t="shared" si="136"/>
        <v>-8.700000000000001</v>
      </c>
      <c r="F289" s="18">
        <f t="shared" si="136"/>
        <v>-36.120000000000005</v>
      </c>
      <c r="G289" s="17">
        <f t="shared" si="136"/>
        <v>-8.07</v>
      </c>
      <c r="H289" s="17">
        <f t="shared" si="136"/>
        <v>-8.29</v>
      </c>
      <c r="I289" s="17">
        <f t="shared" si="136"/>
        <v>-10.66</v>
      </c>
      <c r="J289" s="17">
        <f t="shared" si="136"/>
        <v>-8.379999999999999</v>
      </c>
      <c r="K289" s="18">
        <f t="shared" si="136"/>
        <v>-35.400000000000006</v>
      </c>
      <c r="L289" s="17">
        <f t="shared" si="136"/>
        <v>-11.379999999999999</v>
      </c>
      <c r="M289" s="17">
        <f t="shared" si="136"/>
        <v>-14.439999999999998</v>
      </c>
      <c r="N289" s="17">
        <f t="shared" si="136"/>
        <v>-17.389999999999997</v>
      </c>
      <c r="O289" s="17">
        <f>O290-O291</f>
        <v>-19.31</v>
      </c>
      <c r="P289" s="18">
        <f>P290-P291</f>
        <v>-62.519999999999996</v>
      </c>
      <c r="Q289" s="17">
        <f>Q290-Q291</f>
        <v>-15.09</v>
      </c>
    </row>
    <row r="290" spans="1:17" ht="12">
      <c r="A290" s="16" t="s">
        <v>9</v>
      </c>
      <c r="B290" s="17">
        <f>+B293</f>
        <v>3.53</v>
      </c>
      <c r="C290" s="17">
        <f aca="true" t="shared" si="137" ref="C290:Q291">+C293</f>
        <v>3.57</v>
      </c>
      <c r="D290" s="17">
        <f t="shared" si="137"/>
        <v>5.09</v>
      </c>
      <c r="E290" s="17">
        <f t="shared" si="137"/>
        <v>5.93</v>
      </c>
      <c r="F290" s="18">
        <f t="shared" si="137"/>
        <v>18.119999999999997</v>
      </c>
      <c r="G290" s="17">
        <f t="shared" si="137"/>
        <v>3.43</v>
      </c>
      <c r="H290" s="17">
        <f t="shared" si="137"/>
        <v>3.14</v>
      </c>
      <c r="I290" s="17">
        <f t="shared" si="137"/>
        <v>4.1899999999999995</v>
      </c>
      <c r="J290" s="17">
        <f t="shared" si="137"/>
        <v>6.260000000000001</v>
      </c>
      <c r="K290" s="18">
        <f t="shared" si="137"/>
        <v>17.02</v>
      </c>
      <c r="L290" s="17">
        <f t="shared" si="137"/>
        <v>2.6500000000000004</v>
      </c>
      <c r="M290" s="17">
        <f t="shared" si="137"/>
        <v>4.5</v>
      </c>
      <c r="N290" s="17">
        <f t="shared" si="137"/>
        <v>6.73</v>
      </c>
      <c r="O290" s="17">
        <f t="shared" si="137"/>
        <v>4.46</v>
      </c>
      <c r="P290" s="18">
        <f t="shared" si="137"/>
        <v>18.34</v>
      </c>
      <c r="Q290" s="17">
        <f t="shared" si="137"/>
        <v>1.84</v>
      </c>
    </row>
    <row r="291" spans="1:17" ht="12">
      <c r="A291" s="16" t="s">
        <v>10</v>
      </c>
      <c r="B291" s="17">
        <f>+B294</f>
        <v>12.3</v>
      </c>
      <c r="C291" s="17">
        <f t="shared" si="137"/>
        <v>13.02</v>
      </c>
      <c r="D291" s="17">
        <f t="shared" si="137"/>
        <v>14.29</v>
      </c>
      <c r="E291" s="17">
        <f t="shared" si="137"/>
        <v>14.63</v>
      </c>
      <c r="F291" s="18">
        <f t="shared" si="137"/>
        <v>54.24</v>
      </c>
      <c r="G291" s="17">
        <f t="shared" si="137"/>
        <v>11.5</v>
      </c>
      <c r="H291" s="17">
        <f t="shared" si="137"/>
        <v>11.43</v>
      </c>
      <c r="I291" s="17">
        <f t="shared" si="137"/>
        <v>14.85</v>
      </c>
      <c r="J291" s="17">
        <f t="shared" si="137"/>
        <v>14.64</v>
      </c>
      <c r="K291" s="18">
        <f t="shared" si="137"/>
        <v>52.42</v>
      </c>
      <c r="L291" s="17">
        <f t="shared" si="137"/>
        <v>14.03</v>
      </c>
      <c r="M291" s="17">
        <f t="shared" si="137"/>
        <v>18.939999999999998</v>
      </c>
      <c r="N291" s="17">
        <f t="shared" si="137"/>
        <v>24.119999999999997</v>
      </c>
      <c r="O291" s="17">
        <f t="shared" si="137"/>
        <v>23.77</v>
      </c>
      <c r="P291" s="18">
        <f t="shared" si="137"/>
        <v>80.86</v>
      </c>
      <c r="Q291" s="17">
        <f t="shared" si="137"/>
        <v>16.93</v>
      </c>
    </row>
    <row r="292" spans="1:17" ht="12">
      <c r="A292" s="16" t="s">
        <v>114</v>
      </c>
      <c r="B292" s="25">
        <f aca="true" t="shared" si="138" ref="B292:N292">B293-B294</f>
        <v>-8.770000000000001</v>
      </c>
      <c r="C292" s="25">
        <f t="shared" si="138"/>
        <v>-9.45</v>
      </c>
      <c r="D292" s="25">
        <f t="shared" si="138"/>
        <v>-9.2</v>
      </c>
      <c r="E292" s="25">
        <f t="shared" si="138"/>
        <v>-8.700000000000001</v>
      </c>
      <c r="F292" s="26">
        <f t="shared" si="138"/>
        <v>-36.120000000000005</v>
      </c>
      <c r="G292" s="25">
        <f t="shared" si="138"/>
        <v>-8.07</v>
      </c>
      <c r="H292" s="25">
        <f t="shared" si="138"/>
        <v>-8.29</v>
      </c>
      <c r="I292" s="25">
        <f t="shared" si="138"/>
        <v>-10.66</v>
      </c>
      <c r="J292" s="25">
        <f t="shared" si="138"/>
        <v>-8.379999999999999</v>
      </c>
      <c r="K292" s="26">
        <f t="shared" si="138"/>
        <v>-35.400000000000006</v>
      </c>
      <c r="L292" s="25">
        <f t="shared" si="138"/>
        <v>-11.379999999999999</v>
      </c>
      <c r="M292" s="25">
        <f t="shared" si="138"/>
        <v>-14.439999999999998</v>
      </c>
      <c r="N292" s="25">
        <f t="shared" si="138"/>
        <v>-17.389999999999997</v>
      </c>
      <c r="O292" s="25">
        <f>O293-O294</f>
        <v>-19.31</v>
      </c>
      <c r="P292" s="26">
        <f>P293-P294</f>
        <v>-62.519999999999996</v>
      </c>
      <c r="Q292" s="25">
        <f>Q293-Q294</f>
        <v>-15.09</v>
      </c>
    </row>
    <row r="293" spans="1:17" ht="12">
      <c r="A293" s="16" t="s">
        <v>12</v>
      </c>
      <c r="B293" s="25">
        <v>3.53</v>
      </c>
      <c r="C293" s="25">
        <v>3.57</v>
      </c>
      <c r="D293" s="25">
        <v>5.09</v>
      </c>
      <c r="E293" s="25">
        <v>5.93</v>
      </c>
      <c r="F293" s="26">
        <f>B293+C293+D293+E293</f>
        <v>18.119999999999997</v>
      </c>
      <c r="G293" s="25">
        <v>3.43</v>
      </c>
      <c r="H293" s="25">
        <v>3.14</v>
      </c>
      <c r="I293" s="25">
        <v>4.1899999999999995</v>
      </c>
      <c r="J293" s="25">
        <v>6.260000000000001</v>
      </c>
      <c r="K293" s="26">
        <f>G293+H293+I293+J293</f>
        <v>17.02</v>
      </c>
      <c r="L293" s="25">
        <v>2.6500000000000004</v>
      </c>
      <c r="M293" s="25">
        <v>4.5</v>
      </c>
      <c r="N293" s="25">
        <v>6.73</v>
      </c>
      <c r="O293" s="25">
        <v>4.46</v>
      </c>
      <c r="P293" s="26">
        <f>L293+M293+N293+O293</f>
        <v>18.34</v>
      </c>
      <c r="Q293" s="31">
        <v>1.84</v>
      </c>
    </row>
    <row r="294" spans="1:17" ht="12">
      <c r="A294" s="16" t="s">
        <v>13</v>
      </c>
      <c r="B294" s="25">
        <v>12.3</v>
      </c>
      <c r="C294" s="25">
        <v>13.02</v>
      </c>
      <c r="D294" s="25">
        <v>14.29</v>
      </c>
      <c r="E294" s="25">
        <v>14.63</v>
      </c>
      <c r="F294" s="26">
        <f>B294+C294+D294+E294</f>
        <v>54.24</v>
      </c>
      <c r="G294" s="25">
        <v>11.5</v>
      </c>
      <c r="H294" s="25">
        <v>11.43</v>
      </c>
      <c r="I294" s="25">
        <v>14.85</v>
      </c>
      <c r="J294" s="25">
        <v>14.64</v>
      </c>
      <c r="K294" s="26">
        <f>G294+H294+I294+J294</f>
        <v>52.42</v>
      </c>
      <c r="L294" s="25">
        <v>14.03</v>
      </c>
      <c r="M294" s="25">
        <v>18.939999999999998</v>
      </c>
      <c r="N294" s="25">
        <v>24.119999999999997</v>
      </c>
      <c r="O294" s="25">
        <v>23.77</v>
      </c>
      <c r="P294" s="26">
        <f>L294+M294+N294+O294</f>
        <v>80.86</v>
      </c>
      <c r="Q294" s="31">
        <v>16.93</v>
      </c>
    </row>
    <row r="295" spans="1:17" s="14" customFormat="1" ht="12">
      <c r="A295" s="11" t="s">
        <v>116</v>
      </c>
      <c r="B295" s="37">
        <f aca="true" t="shared" si="139" ref="B295:Q295">B4+B275</f>
        <v>-219.44000000000023</v>
      </c>
      <c r="C295" s="37">
        <f t="shared" si="139"/>
        <v>-94.44999999999985</v>
      </c>
      <c r="D295" s="37">
        <f t="shared" si="139"/>
        <v>-107.45999999999984</v>
      </c>
      <c r="E295" s="37">
        <f t="shared" si="139"/>
        <v>-200.56999999999996</v>
      </c>
      <c r="F295" s="38">
        <f t="shared" si="139"/>
        <v>-621.9200000000005</v>
      </c>
      <c r="G295" s="37">
        <f t="shared" si="139"/>
        <v>-162.43000000000012</v>
      </c>
      <c r="H295" s="37">
        <f t="shared" si="139"/>
        <v>-232.22000000000003</v>
      </c>
      <c r="I295" s="37">
        <f t="shared" si="139"/>
        <v>-77.51999999999985</v>
      </c>
      <c r="J295" s="37">
        <f t="shared" si="139"/>
        <v>-0.26000000000054513</v>
      </c>
      <c r="K295" s="38">
        <f t="shared" si="139"/>
        <v>-472.4300000000014</v>
      </c>
      <c r="L295" s="37">
        <f t="shared" si="139"/>
        <v>-160.5099999999999</v>
      </c>
      <c r="M295" s="37">
        <f t="shared" si="139"/>
        <v>-61.95999999999992</v>
      </c>
      <c r="N295" s="37">
        <f t="shared" si="139"/>
        <v>-107.24000000000044</v>
      </c>
      <c r="O295" s="37">
        <f t="shared" si="139"/>
        <v>-215.34000000000003</v>
      </c>
      <c r="P295" s="38">
        <f t="shared" si="139"/>
        <v>-545.0500000000014</v>
      </c>
      <c r="Q295" s="37">
        <f t="shared" si="139"/>
        <v>-158.57999999999996</v>
      </c>
    </row>
    <row r="296" spans="1:17" s="14" customFormat="1" ht="12">
      <c r="A296" s="11" t="s">
        <v>117</v>
      </c>
      <c r="B296" s="39">
        <f>B297+B312+B332+B338+B406</f>
        <v>-135.83999999999997</v>
      </c>
      <c r="C296" s="39">
        <f>C297+C312+C332+C338+C406</f>
        <v>-42.52999999999999</v>
      </c>
      <c r="D296" s="39">
        <f>D297+D312+D332+D338+D406</f>
        <v>-41.27000000000004</v>
      </c>
      <c r="E296" s="39">
        <f>E297+E312+E332+E338+E406</f>
        <v>-269.99</v>
      </c>
      <c r="F296" s="38">
        <f aca="true" t="shared" si="140" ref="F296:F359">SUM(B296:E296)</f>
        <v>-489.63</v>
      </c>
      <c r="G296" s="39">
        <f>G297+G312+G332+G338+G406</f>
        <v>-147.1</v>
      </c>
      <c r="H296" s="39">
        <f>H297+H312+H332+H338+H406</f>
        <v>-189.10000000000002</v>
      </c>
      <c r="I296" s="39">
        <f>I297+I312+I332+I338+I406</f>
        <v>24.519999999999982</v>
      </c>
      <c r="J296" s="39">
        <f>J297+J312+J332+J338+J406</f>
        <v>-54.11</v>
      </c>
      <c r="K296" s="38">
        <f aca="true" t="shared" si="141" ref="K296:K359">SUM(G296:J296)</f>
        <v>-365.7900000000001</v>
      </c>
      <c r="L296" s="39">
        <f>L297+L312+L332+L338+L406</f>
        <v>-154.25000000000003</v>
      </c>
      <c r="M296" s="39">
        <f>M297+M312+M332+M338+M406</f>
        <v>-10.660000000000002</v>
      </c>
      <c r="N296" s="39">
        <f>N297+N312+N332+N338+N406</f>
        <v>-86.86000000000004</v>
      </c>
      <c r="O296" s="39">
        <f>O297+O312+O332+O338+O406</f>
        <v>-329.5</v>
      </c>
      <c r="P296" s="38">
        <f t="shared" si="125"/>
        <v>-581.2700000000001</v>
      </c>
      <c r="Q296" s="39">
        <f>Q297+Q312+Q332+Q338+Q406</f>
        <v>-201.00000000000003</v>
      </c>
    </row>
    <row r="297" spans="1:17" s="14" customFormat="1" ht="12">
      <c r="A297" s="11" t="s">
        <v>118</v>
      </c>
      <c r="B297" s="32">
        <f>+B298-B305</f>
        <v>-71.31</v>
      </c>
      <c r="C297" s="32">
        <f>+C298-C305</f>
        <v>-4.299999999999999</v>
      </c>
      <c r="D297" s="32">
        <f>+D298-D305</f>
        <v>-35.480000000000004</v>
      </c>
      <c r="E297" s="32">
        <f>+E298-E305</f>
        <v>-144.81</v>
      </c>
      <c r="F297" s="38">
        <f t="shared" si="140"/>
        <v>-255.9</v>
      </c>
      <c r="G297" s="32">
        <f>+G298-G305</f>
        <v>-85.22</v>
      </c>
      <c r="H297" s="32">
        <f>+H298-H305</f>
        <v>-18.84</v>
      </c>
      <c r="I297" s="32">
        <f>+I298-I305</f>
        <v>-45.370000000000005</v>
      </c>
      <c r="J297" s="32">
        <f>+J298-J305</f>
        <v>-93.86</v>
      </c>
      <c r="K297" s="38">
        <f t="shared" si="141"/>
        <v>-243.29000000000002</v>
      </c>
      <c r="L297" s="32">
        <f>+L298-L305</f>
        <v>-137.98000000000002</v>
      </c>
      <c r="M297" s="32">
        <f>+M298-M305</f>
        <v>-4.320000000000005</v>
      </c>
      <c r="N297" s="32">
        <f>+N298-N305</f>
        <v>-74.33999999999999</v>
      </c>
      <c r="O297" s="32">
        <f>+O298-O305</f>
        <v>-102.22000000000001</v>
      </c>
      <c r="P297" s="33">
        <f t="shared" si="125"/>
        <v>-318.86</v>
      </c>
      <c r="Q297" s="32">
        <f>+Q298-Q305</f>
        <v>-142.87</v>
      </c>
    </row>
    <row r="298" spans="1:28" ht="12">
      <c r="A298" s="16" t="s">
        <v>119</v>
      </c>
      <c r="B298" s="22">
        <f>+B299+B302</f>
        <v>5.590000000000001</v>
      </c>
      <c r="C298" s="22">
        <f>+C299+C302</f>
        <v>3.8800000000000003</v>
      </c>
      <c r="D298" s="22">
        <f>+D299+D302</f>
        <v>12.370000000000001</v>
      </c>
      <c r="E298" s="22">
        <f>+E299+E302</f>
        <v>7.74</v>
      </c>
      <c r="F298" s="21">
        <f t="shared" si="140"/>
        <v>29.580000000000005</v>
      </c>
      <c r="G298" s="22">
        <f>+G299+G302</f>
        <v>-2.33</v>
      </c>
      <c r="H298" s="22">
        <f>+H299+H302</f>
        <v>5.37</v>
      </c>
      <c r="I298" s="22">
        <f>+I299+I302</f>
        <v>17.5</v>
      </c>
      <c r="J298" s="22">
        <f>+J299+J302</f>
        <v>21.08</v>
      </c>
      <c r="K298" s="21">
        <f t="shared" si="141"/>
        <v>41.62</v>
      </c>
      <c r="L298" s="22">
        <f>+L299+L302</f>
        <v>-0.56</v>
      </c>
      <c r="M298" s="22">
        <f>+M299+M302</f>
        <v>4.8</v>
      </c>
      <c r="N298" s="22">
        <f>+N299+N302</f>
        <v>14.700000000000001</v>
      </c>
      <c r="O298" s="22">
        <f>+O299+O302</f>
        <v>15.3</v>
      </c>
      <c r="P298" s="23">
        <f t="shared" si="125"/>
        <v>34.24</v>
      </c>
      <c r="Q298" s="22">
        <f>+Q299+Q302</f>
        <v>3.24</v>
      </c>
      <c r="R298" s="4"/>
      <c r="S298" s="41"/>
      <c r="T298" s="41"/>
      <c r="U298" s="41"/>
      <c r="V298" s="41"/>
      <c r="X298" s="4"/>
      <c r="Y298" s="4"/>
      <c r="AA298" s="4"/>
      <c r="AB298" s="4"/>
    </row>
    <row r="299" spans="1:28" ht="12">
      <c r="A299" s="16" t="s">
        <v>120</v>
      </c>
      <c r="B299" s="25">
        <f>+B300</f>
        <v>5.19</v>
      </c>
      <c r="C299" s="25">
        <f>+C300</f>
        <v>3.66</v>
      </c>
      <c r="D299" s="25">
        <f>+D300</f>
        <v>7.22</v>
      </c>
      <c r="E299" s="25">
        <f>+E300</f>
        <v>2.33</v>
      </c>
      <c r="F299" s="21">
        <f t="shared" si="140"/>
        <v>18.4</v>
      </c>
      <c r="G299" s="25">
        <f>+G300</f>
        <v>2.41</v>
      </c>
      <c r="H299" s="25">
        <f>+H300</f>
        <v>4.58</v>
      </c>
      <c r="I299" s="25">
        <f>+I300</f>
        <v>2.2</v>
      </c>
      <c r="J299" s="25">
        <f>+J300</f>
        <v>17.24</v>
      </c>
      <c r="K299" s="21">
        <f t="shared" si="141"/>
        <v>26.43</v>
      </c>
      <c r="L299" s="25">
        <f>+L300</f>
        <v>3.02</v>
      </c>
      <c r="M299" s="25">
        <f>+M300</f>
        <v>5</v>
      </c>
      <c r="N299" s="25">
        <f>+N300</f>
        <v>3.9</v>
      </c>
      <c r="O299" s="25">
        <f>+O300</f>
        <v>27.27</v>
      </c>
      <c r="P299" s="26">
        <f t="shared" si="125"/>
        <v>39.19</v>
      </c>
      <c r="Q299" s="25">
        <f>+Q300</f>
        <v>7.82</v>
      </c>
      <c r="R299" s="4"/>
      <c r="S299" s="41"/>
      <c r="X299" s="4"/>
      <c r="Y299" s="4"/>
      <c r="AA299" s="4"/>
      <c r="AB299" s="4"/>
    </row>
    <row r="300" spans="1:28" ht="12">
      <c r="A300" s="16" t="s">
        <v>121</v>
      </c>
      <c r="B300" s="22">
        <f>+B301</f>
        <v>5.19</v>
      </c>
      <c r="C300" s="22">
        <f>+C301</f>
        <v>3.66</v>
      </c>
      <c r="D300" s="22">
        <f>+D301</f>
        <v>7.22</v>
      </c>
      <c r="E300" s="22">
        <f>+E301</f>
        <v>2.33</v>
      </c>
      <c r="F300" s="21">
        <f t="shared" si="140"/>
        <v>18.4</v>
      </c>
      <c r="G300" s="22">
        <f>+G301</f>
        <v>2.41</v>
      </c>
      <c r="H300" s="22">
        <f>+H301</f>
        <v>4.58</v>
      </c>
      <c r="I300" s="22">
        <f>+I301</f>
        <v>2.2</v>
      </c>
      <c r="J300" s="22">
        <f>+J301</f>
        <v>17.24</v>
      </c>
      <c r="K300" s="21">
        <f t="shared" si="141"/>
        <v>26.43</v>
      </c>
      <c r="L300" s="22">
        <f>+L301</f>
        <v>3.02</v>
      </c>
      <c r="M300" s="22">
        <f>+M301</f>
        <v>5</v>
      </c>
      <c r="N300" s="22">
        <f>+N301</f>
        <v>3.9</v>
      </c>
      <c r="O300" s="22">
        <f>+O301</f>
        <v>27.27</v>
      </c>
      <c r="P300" s="23">
        <f t="shared" si="125"/>
        <v>39.19</v>
      </c>
      <c r="Q300" s="22">
        <f>+Q301</f>
        <v>7.82</v>
      </c>
      <c r="R300" s="4"/>
      <c r="S300" s="41"/>
      <c r="X300" s="4"/>
      <c r="Y300" s="4"/>
      <c r="AA300" s="4"/>
      <c r="AB300" s="4"/>
    </row>
    <row r="301" spans="1:17" ht="12">
      <c r="A301" s="16" t="s">
        <v>122</v>
      </c>
      <c r="B301" s="25">
        <v>5.19</v>
      </c>
      <c r="C301" s="25">
        <v>3.66</v>
      </c>
      <c r="D301" s="25">
        <v>7.22</v>
      </c>
      <c r="E301" s="25">
        <v>2.33</v>
      </c>
      <c r="F301" s="21">
        <f t="shared" si="140"/>
        <v>18.4</v>
      </c>
      <c r="G301" s="25">
        <v>2.41</v>
      </c>
      <c r="H301" s="25">
        <v>4.58</v>
      </c>
      <c r="I301" s="25">
        <v>2.2</v>
      </c>
      <c r="J301" s="25">
        <v>17.24</v>
      </c>
      <c r="K301" s="21">
        <f t="shared" si="141"/>
        <v>26.43</v>
      </c>
      <c r="L301" s="25">
        <v>3.02</v>
      </c>
      <c r="M301" s="25">
        <v>5</v>
      </c>
      <c r="N301" s="25">
        <v>3.9</v>
      </c>
      <c r="O301" s="25">
        <v>27.27</v>
      </c>
      <c r="P301" s="23">
        <f t="shared" si="125"/>
        <v>39.19</v>
      </c>
      <c r="Q301" s="22">
        <v>7.82</v>
      </c>
    </row>
    <row r="302" spans="1:17" ht="12">
      <c r="A302" s="16" t="s">
        <v>123</v>
      </c>
      <c r="B302" s="25">
        <f>+B303+B304</f>
        <v>0.4</v>
      </c>
      <c r="C302" s="25">
        <f>+C303+C304</f>
        <v>0.22</v>
      </c>
      <c r="D302" s="25">
        <f>+D303+D304</f>
        <v>5.15</v>
      </c>
      <c r="E302" s="25">
        <f>+E303+E304</f>
        <v>5.41</v>
      </c>
      <c r="F302" s="21">
        <f t="shared" si="140"/>
        <v>11.18</v>
      </c>
      <c r="G302" s="25">
        <f>+G303+G304</f>
        <v>-4.74</v>
      </c>
      <c r="H302" s="25">
        <f>+H303+H304</f>
        <v>0.79</v>
      </c>
      <c r="I302" s="25">
        <f>+I303+I304</f>
        <v>15.3</v>
      </c>
      <c r="J302" s="25">
        <f>+J303+J304</f>
        <v>3.84</v>
      </c>
      <c r="K302" s="21">
        <f t="shared" si="141"/>
        <v>15.190000000000001</v>
      </c>
      <c r="L302" s="25">
        <f>+L303+L304</f>
        <v>-3.58</v>
      </c>
      <c r="M302" s="25">
        <f>+M303+M304</f>
        <v>-0.2</v>
      </c>
      <c r="N302" s="25">
        <f>+N303+N304</f>
        <v>10.8</v>
      </c>
      <c r="O302" s="25">
        <f>+O303+O304</f>
        <v>-11.969999999999999</v>
      </c>
      <c r="P302" s="26">
        <f t="shared" si="125"/>
        <v>-4.949999999999998</v>
      </c>
      <c r="Q302" s="25">
        <f>+Q303+Q304</f>
        <v>-4.58</v>
      </c>
    </row>
    <row r="303" spans="1:17" ht="12">
      <c r="A303" s="16" t="s">
        <v>124</v>
      </c>
      <c r="B303" s="25">
        <v>0.34</v>
      </c>
      <c r="C303" s="25">
        <v>0.22</v>
      </c>
      <c r="D303" s="25">
        <v>0.58</v>
      </c>
      <c r="E303" s="25">
        <v>0.24</v>
      </c>
      <c r="F303" s="21">
        <f t="shared" si="140"/>
        <v>1.3800000000000001</v>
      </c>
      <c r="G303" s="25">
        <v>0.34</v>
      </c>
      <c r="H303" s="25">
        <v>0.85</v>
      </c>
      <c r="I303" s="25">
        <v>0.82</v>
      </c>
      <c r="J303" s="25">
        <v>0.44</v>
      </c>
      <c r="K303" s="21">
        <f t="shared" si="141"/>
        <v>2.4499999999999997</v>
      </c>
      <c r="L303" s="25">
        <v>0.55</v>
      </c>
      <c r="M303" s="25">
        <v>0.46</v>
      </c>
      <c r="N303" s="25">
        <v>0.16</v>
      </c>
      <c r="O303" s="25">
        <v>0.81</v>
      </c>
      <c r="P303" s="26">
        <f t="shared" si="125"/>
        <v>1.98</v>
      </c>
      <c r="Q303" s="42">
        <v>1.1500000000000001</v>
      </c>
    </row>
    <row r="304" spans="1:17" ht="12">
      <c r="A304" s="16" t="s">
        <v>125</v>
      </c>
      <c r="B304" s="25">
        <v>0.06</v>
      </c>
      <c r="C304" s="25"/>
      <c r="D304" s="25">
        <v>4.57</v>
      </c>
      <c r="E304" s="25">
        <v>5.17</v>
      </c>
      <c r="F304" s="21">
        <f t="shared" si="140"/>
        <v>9.8</v>
      </c>
      <c r="G304" s="25">
        <v>-5.08</v>
      </c>
      <c r="H304" s="25">
        <v>-0.06</v>
      </c>
      <c r="I304" s="25">
        <v>14.48</v>
      </c>
      <c r="J304" s="25">
        <v>3.4</v>
      </c>
      <c r="K304" s="21">
        <f t="shared" si="141"/>
        <v>12.74</v>
      </c>
      <c r="L304" s="25">
        <v>-4.13</v>
      </c>
      <c r="M304" s="25">
        <v>-0.66</v>
      </c>
      <c r="N304" s="25">
        <v>10.64</v>
      </c>
      <c r="O304" s="25">
        <v>-12.78</v>
      </c>
      <c r="P304" s="26">
        <f t="shared" si="125"/>
        <v>-6.929999999999999</v>
      </c>
      <c r="Q304" s="42">
        <v>-5.73</v>
      </c>
    </row>
    <row r="305" spans="1:17" ht="12">
      <c r="A305" s="16" t="s">
        <v>126</v>
      </c>
      <c r="B305" s="22">
        <f>+B306+B310</f>
        <v>76.9</v>
      </c>
      <c r="C305" s="22">
        <f>+C306+C310</f>
        <v>8.18</v>
      </c>
      <c r="D305" s="22">
        <f>+D306+D310</f>
        <v>47.85</v>
      </c>
      <c r="E305" s="22">
        <f>+E306+E310</f>
        <v>152.55</v>
      </c>
      <c r="F305" s="21">
        <f t="shared" si="140"/>
        <v>285.48</v>
      </c>
      <c r="G305" s="22">
        <f>+G306+G310</f>
        <v>82.89</v>
      </c>
      <c r="H305" s="22">
        <f>+H306+H310</f>
        <v>24.21</v>
      </c>
      <c r="I305" s="22">
        <f>+I306+I310</f>
        <v>62.870000000000005</v>
      </c>
      <c r="J305" s="22">
        <f>+J306+J310</f>
        <v>114.94</v>
      </c>
      <c r="K305" s="21">
        <f t="shared" si="141"/>
        <v>284.90999999999997</v>
      </c>
      <c r="L305" s="22">
        <f>+L306+L310</f>
        <v>137.42000000000002</v>
      </c>
      <c r="M305" s="22">
        <f>+M306+M310</f>
        <v>9.120000000000005</v>
      </c>
      <c r="N305" s="22">
        <f>+N306+N310</f>
        <v>89.03999999999999</v>
      </c>
      <c r="O305" s="22">
        <f>+O306+O310</f>
        <v>117.52000000000001</v>
      </c>
      <c r="P305" s="23">
        <f t="shared" si="125"/>
        <v>353.1</v>
      </c>
      <c r="Q305" s="22">
        <f>+Q306+Q310</f>
        <v>146.11</v>
      </c>
    </row>
    <row r="306" spans="1:19" ht="12">
      <c r="A306" s="16" t="s">
        <v>120</v>
      </c>
      <c r="B306" s="22">
        <f>+B307+B309</f>
        <v>42.67</v>
      </c>
      <c r="C306" s="22">
        <f>+C307+C309</f>
        <v>52.43</v>
      </c>
      <c r="D306" s="22">
        <f>+D307+D309</f>
        <v>-2.49</v>
      </c>
      <c r="E306" s="22">
        <f>+E307+E309</f>
        <v>40.93000000000001</v>
      </c>
      <c r="F306" s="21">
        <f t="shared" si="140"/>
        <v>133.54000000000002</v>
      </c>
      <c r="G306" s="22">
        <f>+G307+G309</f>
        <v>63.59</v>
      </c>
      <c r="H306" s="22">
        <f>+H307+H309</f>
        <v>43.11</v>
      </c>
      <c r="I306" s="22">
        <f>+I307+I309</f>
        <v>43.92</v>
      </c>
      <c r="J306" s="22">
        <f>+J307+J309</f>
        <v>28.9</v>
      </c>
      <c r="K306" s="21">
        <f t="shared" si="141"/>
        <v>179.52</v>
      </c>
      <c r="L306" s="22">
        <f>+L307+L309</f>
        <v>46.900000000000006</v>
      </c>
      <c r="M306" s="22">
        <f>+M307+M309</f>
        <v>81.73</v>
      </c>
      <c r="N306" s="22">
        <f>+N307+N309</f>
        <v>55.91</v>
      </c>
      <c r="O306" s="22">
        <f>+O307+O309</f>
        <v>30.93</v>
      </c>
      <c r="P306" s="23">
        <f t="shared" si="125"/>
        <v>215.47</v>
      </c>
      <c r="Q306" s="22">
        <f>+Q307+Q309</f>
        <v>61.99000000000001</v>
      </c>
      <c r="S306" s="4"/>
    </row>
    <row r="307" spans="1:19" ht="12">
      <c r="A307" s="16" t="s">
        <v>121</v>
      </c>
      <c r="B307" s="22">
        <f>B308</f>
        <v>39.1</v>
      </c>
      <c r="C307" s="22">
        <f>C308</f>
        <v>56.53</v>
      </c>
      <c r="D307" s="22">
        <f>D308</f>
        <v>-4.17</v>
      </c>
      <c r="E307" s="22">
        <f>E308</f>
        <v>53.09</v>
      </c>
      <c r="F307" s="21">
        <f t="shared" si="140"/>
        <v>144.55</v>
      </c>
      <c r="G307" s="22">
        <f>G308</f>
        <v>49.07</v>
      </c>
      <c r="H307" s="22">
        <f>H308</f>
        <v>22.73</v>
      </c>
      <c r="I307" s="22">
        <f>I308</f>
        <v>34.94</v>
      </c>
      <c r="J307" s="22">
        <f>J308</f>
        <v>53.58</v>
      </c>
      <c r="K307" s="21">
        <f t="shared" si="141"/>
        <v>160.32</v>
      </c>
      <c r="L307" s="22">
        <f>+L308</f>
        <v>36.06</v>
      </c>
      <c r="M307" s="22">
        <f>+M308</f>
        <v>66.47</v>
      </c>
      <c r="N307" s="22">
        <f>+N308</f>
        <v>15.37</v>
      </c>
      <c r="O307" s="22">
        <f>+O308</f>
        <v>37.47</v>
      </c>
      <c r="P307" s="23">
        <f t="shared" si="125"/>
        <v>155.37</v>
      </c>
      <c r="Q307" s="22">
        <f>+Q308</f>
        <v>21.220000000000006</v>
      </c>
      <c r="S307" s="4"/>
    </row>
    <row r="308" spans="1:17" ht="12">
      <c r="A308" s="16" t="s">
        <v>127</v>
      </c>
      <c r="B308" s="25">
        <v>39.1</v>
      </c>
      <c r="C308" s="25">
        <v>56.53</v>
      </c>
      <c r="D308" s="25">
        <v>-4.17</v>
      </c>
      <c r="E308" s="25">
        <v>53.09</v>
      </c>
      <c r="F308" s="21">
        <f t="shared" si="140"/>
        <v>144.55</v>
      </c>
      <c r="G308" s="25">
        <v>49.07</v>
      </c>
      <c r="H308" s="25">
        <v>22.73</v>
      </c>
      <c r="I308" s="25">
        <v>34.94</v>
      </c>
      <c r="J308" s="25">
        <v>53.58</v>
      </c>
      <c r="K308" s="21">
        <f t="shared" si="141"/>
        <v>160.32</v>
      </c>
      <c r="L308" s="25">
        <v>36.06</v>
      </c>
      <c r="M308" s="25">
        <v>66.47</v>
      </c>
      <c r="N308" s="25">
        <v>15.37</v>
      </c>
      <c r="O308" s="25">
        <v>37.47</v>
      </c>
      <c r="P308" s="23">
        <f t="shared" si="125"/>
        <v>155.37</v>
      </c>
      <c r="Q308" s="22">
        <v>21.220000000000006</v>
      </c>
    </row>
    <row r="309" spans="1:17" ht="12">
      <c r="A309" s="16" t="s">
        <v>128</v>
      </c>
      <c r="B309" s="25">
        <v>3.57</v>
      </c>
      <c r="C309" s="25">
        <v>-4.1</v>
      </c>
      <c r="D309" s="25">
        <v>1.68</v>
      </c>
      <c r="E309" s="25">
        <v>-12.16</v>
      </c>
      <c r="F309" s="21">
        <f t="shared" si="140"/>
        <v>-11.01</v>
      </c>
      <c r="G309" s="25">
        <v>14.52</v>
      </c>
      <c r="H309" s="25">
        <v>20.38</v>
      </c>
      <c r="I309" s="25">
        <v>8.98</v>
      </c>
      <c r="J309" s="25">
        <v>-24.68</v>
      </c>
      <c r="K309" s="21">
        <f t="shared" si="141"/>
        <v>19.199999999999996</v>
      </c>
      <c r="L309" s="25">
        <v>10.84</v>
      </c>
      <c r="M309" s="25">
        <v>15.26</v>
      </c>
      <c r="N309" s="25">
        <v>40.54</v>
      </c>
      <c r="O309" s="25">
        <v>-6.54</v>
      </c>
      <c r="P309" s="26">
        <f t="shared" si="125"/>
        <v>60.1</v>
      </c>
      <c r="Q309" s="25">
        <v>40.77</v>
      </c>
    </row>
    <row r="310" spans="1:17" ht="12">
      <c r="A310" s="16" t="s">
        <v>123</v>
      </c>
      <c r="B310" s="25">
        <f>+B311</f>
        <v>34.23</v>
      </c>
      <c r="C310" s="25">
        <f>+C311</f>
        <v>-44.25</v>
      </c>
      <c r="D310" s="25">
        <f>+D311</f>
        <v>50.34</v>
      </c>
      <c r="E310" s="25">
        <f>+E311</f>
        <v>111.62</v>
      </c>
      <c r="F310" s="21">
        <f t="shared" si="140"/>
        <v>151.94</v>
      </c>
      <c r="G310" s="25">
        <f>+G311</f>
        <v>19.3</v>
      </c>
      <c r="H310" s="25">
        <f>+H311</f>
        <v>-18.9</v>
      </c>
      <c r="I310" s="25">
        <f>+I311</f>
        <v>18.95</v>
      </c>
      <c r="J310" s="25">
        <f>+J311</f>
        <v>86.04</v>
      </c>
      <c r="K310" s="21">
        <f t="shared" si="141"/>
        <v>105.39000000000001</v>
      </c>
      <c r="L310" s="25">
        <f>+L311</f>
        <v>90.52</v>
      </c>
      <c r="M310" s="25">
        <f>+M311</f>
        <v>-72.61</v>
      </c>
      <c r="N310" s="25">
        <f>+N311</f>
        <v>33.13</v>
      </c>
      <c r="O310" s="25">
        <f>+O311</f>
        <v>86.59</v>
      </c>
      <c r="P310" s="26">
        <f t="shared" si="125"/>
        <v>137.63</v>
      </c>
      <c r="Q310" s="25">
        <f>+Q311</f>
        <v>84.12</v>
      </c>
    </row>
    <row r="311" spans="1:17" ht="12">
      <c r="A311" s="16" t="s">
        <v>124</v>
      </c>
      <c r="B311" s="25">
        <v>34.23</v>
      </c>
      <c r="C311" s="25">
        <v>-44.25</v>
      </c>
      <c r="D311" s="25">
        <v>50.34</v>
      </c>
      <c r="E311" s="25">
        <v>111.62</v>
      </c>
      <c r="F311" s="21">
        <f t="shared" si="140"/>
        <v>151.94</v>
      </c>
      <c r="G311" s="25">
        <v>19.3</v>
      </c>
      <c r="H311" s="25">
        <v>-18.9</v>
      </c>
      <c r="I311" s="25">
        <v>18.95</v>
      </c>
      <c r="J311" s="25">
        <v>86.04</v>
      </c>
      <c r="K311" s="21">
        <f t="shared" si="141"/>
        <v>105.39000000000001</v>
      </c>
      <c r="L311" s="25">
        <v>90.52</v>
      </c>
      <c r="M311" s="25">
        <v>-72.61</v>
      </c>
      <c r="N311" s="25">
        <v>33.13</v>
      </c>
      <c r="O311" s="25">
        <v>86.59</v>
      </c>
      <c r="P311" s="26">
        <f t="shared" si="125"/>
        <v>137.63</v>
      </c>
      <c r="Q311" s="25">
        <v>84.12</v>
      </c>
    </row>
    <row r="312" spans="1:17" s="14" customFormat="1" ht="12">
      <c r="A312" s="11" t="s">
        <v>129</v>
      </c>
      <c r="B312" s="43">
        <f>+B313-B324</f>
        <v>-9.81</v>
      </c>
      <c r="C312" s="43">
        <f>+C313-C324</f>
        <v>-0.12000000000000001</v>
      </c>
      <c r="D312" s="43">
        <f>+D313-D324</f>
        <v>-10.24</v>
      </c>
      <c r="E312" s="43">
        <f>+E313-E324</f>
        <v>-1.1700000000000002</v>
      </c>
      <c r="F312" s="38">
        <f t="shared" si="140"/>
        <v>-21.340000000000003</v>
      </c>
      <c r="G312" s="43">
        <f>+G313-G324</f>
        <v>-1.9800000000000002</v>
      </c>
      <c r="H312" s="43">
        <f>+H313-H324</f>
        <v>-4.369999999999999</v>
      </c>
      <c r="I312" s="43">
        <f>+I313-I324</f>
        <v>-0.5000000000000001</v>
      </c>
      <c r="J312" s="43">
        <f>+J313-J324</f>
        <v>-2.9099999999999997</v>
      </c>
      <c r="K312" s="38">
        <f t="shared" si="141"/>
        <v>-9.76</v>
      </c>
      <c r="L312" s="43">
        <f>+L313-L324</f>
        <v>-5.1899999999999995</v>
      </c>
      <c r="M312" s="43">
        <f>+M313-M324</f>
        <v>-4.15</v>
      </c>
      <c r="N312" s="43">
        <f>+N313-N324</f>
        <v>-0.92</v>
      </c>
      <c r="O312" s="43">
        <f>+O313-O324</f>
        <v>-2.92</v>
      </c>
      <c r="P312" s="44">
        <f t="shared" si="125"/>
        <v>-13.18</v>
      </c>
      <c r="Q312" s="43">
        <f>+Q313-Q324</f>
        <v>-0.8500000000000001</v>
      </c>
    </row>
    <row r="313" spans="1:17" ht="12">
      <c r="A313" s="16" t="s">
        <v>119</v>
      </c>
      <c r="B313" s="22">
        <f>+B314+B317</f>
        <v>-7.98</v>
      </c>
      <c r="C313" s="22">
        <f>+C314+C317</f>
        <v>-0.1</v>
      </c>
      <c r="D313" s="22">
        <f>+D314+D317</f>
        <v>0.010000000000000009</v>
      </c>
      <c r="E313" s="22">
        <f>+E314+E317</f>
        <v>1.09</v>
      </c>
      <c r="F313" s="21">
        <f t="shared" si="140"/>
        <v>-6.98</v>
      </c>
      <c r="G313" s="22">
        <f>+G314+G317</f>
        <v>-0.5700000000000001</v>
      </c>
      <c r="H313" s="22">
        <f>+H314+H317</f>
        <v>1.06</v>
      </c>
      <c r="I313" s="22">
        <f>+I314+I317</f>
        <v>0.35</v>
      </c>
      <c r="J313" s="22">
        <f>+J314+J317</f>
        <v>-0.44</v>
      </c>
      <c r="K313" s="21">
        <f t="shared" si="141"/>
        <v>0.39999999999999997</v>
      </c>
      <c r="L313" s="22">
        <f>+L314+L317</f>
        <v>-2</v>
      </c>
      <c r="M313" s="22">
        <f>+M314+M317</f>
        <v>0.14</v>
      </c>
      <c r="N313" s="22">
        <f>+N314+N317</f>
        <v>-0.15</v>
      </c>
      <c r="O313" s="22">
        <f>+O314+O317</f>
        <v>-0.86</v>
      </c>
      <c r="P313" s="23">
        <f t="shared" si="125"/>
        <v>-2.8699999999999997</v>
      </c>
      <c r="Q313" s="22">
        <f>+Q314+Q317</f>
        <v>1.0099999999999998</v>
      </c>
    </row>
    <row r="314" spans="1:17" ht="12">
      <c r="A314" s="16" t="s">
        <v>120</v>
      </c>
      <c r="B314" s="25">
        <f>+B315</f>
        <v>0.01</v>
      </c>
      <c r="C314" s="25">
        <f>+C315</f>
        <v>0.01</v>
      </c>
      <c r="D314" s="25">
        <f>+D315</f>
        <v>0.16</v>
      </c>
      <c r="E314" s="25">
        <f>+E315</f>
        <v>0</v>
      </c>
      <c r="F314" s="21">
        <f t="shared" si="140"/>
        <v>0.18</v>
      </c>
      <c r="G314" s="25">
        <f>+G315</f>
        <v>0</v>
      </c>
      <c r="H314" s="25">
        <f>+H315</f>
        <v>0.88</v>
      </c>
      <c r="I314" s="25">
        <f>+I315</f>
        <v>0.03</v>
      </c>
      <c r="J314" s="25">
        <f>+J315</f>
        <v>-0.78</v>
      </c>
      <c r="K314" s="21">
        <f t="shared" si="141"/>
        <v>0.13</v>
      </c>
      <c r="L314" s="25">
        <f>+L315</f>
        <v>-0.14</v>
      </c>
      <c r="M314" s="25">
        <f>+M315</f>
        <v>0</v>
      </c>
      <c r="N314" s="25">
        <f>+N315</f>
        <v>-0.03</v>
      </c>
      <c r="O314" s="25">
        <f>+O315</f>
        <v>0</v>
      </c>
      <c r="P314" s="26">
        <f t="shared" si="125"/>
        <v>-0.17</v>
      </c>
      <c r="Q314" s="25">
        <f>+Q315</f>
        <v>1.15</v>
      </c>
    </row>
    <row r="315" spans="1:17" ht="12">
      <c r="A315" s="16" t="s">
        <v>130</v>
      </c>
      <c r="B315" s="45">
        <f>B316</f>
        <v>0.01</v>
      </c>
      <c r="C315" s="45">
        <f>C316</f>
        <v>0.01</v>
      </c>
      <c r="D315" s="45">
        <f>D316</f>
        <v>0.16</v>
      </c>
      <c r="E315" s="45">
        <f>E316</f>
        <v>0</v>
      </c>
      <c r="F315" s="21">
        <f t="shared" si="140"/>
        <v>0.18</v>
      </c>
      <c r="G315" s="45">
        <f>G316</f>
        <v>0</v>
      </c>
      <c r="H315" s="45">
        <f>H316</f>
        <v>0.88</v>
      </c>
      <c r="I315" s="45">
        <f>I316</f>
        <v>0.03</v>
      </c>
      <c r="J315" s="45">
        <f>J316</f>
        <v>-0.78</v>
      </c>
      <c r="K315" s="21">
        <f t="shared" si="141"/>
        <v>0.13</v>
      </c>
      <c r="L315" s="45">
        <f>+L316</f>
        <v>-0.14</v>
      </c>
      <c r="M315" s="45">
        <f>+M316</f>
        <v>0</v>
      </c>
      <c r="N315" s="45">
        <f>+N316</f>
        <v>-0.03</v>
      </c>
      <c r="O315" s="45">
        <f>+O316</f>
        <v>0</v>
      </c>
      <c r="P315" s="46">
        <f t="shared" si="125"/>
        <v>-0.17</v>
      </c>
      <c r="Q315" s="45">
        <f>+Q316</f>
        <v>1.15</v>
      </c>
    </row>
    <row r="316" spans="1:17" ht="12">
      <c r="A316" s="16" t="s">
        <v>131</v>
      </c>
      <c r="B316" s="25">
        <v>0.01</v>
      </c>
      <c r="C316" s="25">
        <v>0.01</v>
      </c>
      <c r="D316" s="25">
        <v>0.16</v>
      </c>
      <c r="E316" s="25">
        <v>0</v>
      </c>
      <c r="F316" s="21">
        <f t="shared" si="140"/>
        <v>0.18</v>
      </c>
      <c r="G316" s="25">
        <v>0</v>
      </c>
      <c r="H316" s="25">
        <v>0.88</v>
      </c>
      <c r="I316" s="25">
        <v>0.03</v>
      </c>
      <c r="J316" s="25">
        <v>-0.78</v>
      </c>
      <c r="K316" s="21">
        <f t="shared" si="141"/>
        <v>0.13</v>
      </c>
      <c r="L316" s="25">
        <v>-0.14</v>
      </c>
      <c r="M316" s="25">
        <v>0</v>
      </c>
      <c r="N316" s="25">
        <v>-0.03</v>
      </c>
      <c r="O316" s="25">
        <v>0</v>
      </c>
      <c r="P316" s="26">
        <f t="shared" si="125"/>
        <v>-0.17</v>
      </c>
      <c r="Q316" s="25">
        <v>1.15</v>
      </c>
    </row>
    <row r="317" spans="1:17" ht="12">
      <c r="A317" s="16" t="s">
        <v>132</v>
      </c>
      <c r="B317" s="45">
        <f>+B318+B320</f>
        <v>-7.99</v>
      </c>
      <c r="C317" s="45">
        <f>+C318+C320</f>
        <v>-0.11</v>
      </c>
      <c r="D317" s="45">
        <f>+D318+D320</f>
        <v>-0.15</v>
      </c>
      <c r="E317" s="45">
        <f>+E318+E320</f>
        <v>1.09</v>
      </c>
      <c r="F317" s="21">
        <f t="shared" si="140"/>
        <v>-7.16</v>
      </c>
      <c r="G317" s="45">
        <f>+G318+G320</f>
        <v>-0.5700000000000001</v>
      </c>
      <c r="H317" s="45">
        <f>+H318+H320</f>
        <v>0.18</v>
      </c>
      <c r="I317" s="45">
        <f>+I318+I320</f>
        <v>0.32</v>
      </c>
      <c r="J317" s="45">
        <f>+J318+J320</f>
        <v>0.34</v>
      </c>
      <c r="K317" s="21">
        <f t="shared" si="141"/>
        <v>0.26999999999999996</v>
      </c>
      <c r="L317" s="45">
        <f>+L318+L320</f>
        <v>-1.86</v>
      </c>
      <c r="M317" s="45">
        <f>+M318+M320</f>
        <v>0.14</v>
      </c>
      <c r="N317" s="45">
        <f>+N318+N320</f>
        <v>-0.12</v>
      </c>
      <c r="O317" s="45">
        <f>+O318+O320</f>
        <v>-0.86</v>
      </c>
      <c r="P317" s="46">
        <f t="shared" si="125"/>
        <v>-2.7</v>
      </c>
      <c r="Q317" s="45">
        <f>+Q318+Q320</f>
        <v>-0.14</v>
      </c>
    </row>
    <row r="318" spans="1:17" ht="12">
      <c r="A318" s="16" t="s">
        <v>133</v>
      </c>
      <c r="B318" s="45">
        <f>+B319</f>
        <v>-7.99</v>
      </c>
      <c r="C318" s="45">
        <f>+C319</f>
        <v>-0.11</v>
      </c>
      <c r="D318" s="45">
        <f>+D319</f>
        <v>-0.15</v>
      </c>
      <c r="E318" s="45">
        <f>+E319</f>
        <v>1.09</v>
      </c>
      <c r="F318" s="21">
        <f t="shared" si="140"/>
        <v>-7.16</v>
      </c>
      <c r="G318" s="45">
        <f>+G319</f>
        <v>-0.54</v>
      </c>
      <c r="H318" s="45">
        <f>+H319</f>
        <v>0.18</v>
      </c>
      <c r="I318" s="45">
        <f>+I319</f>
        <v>0.32</v>
      </c>
      <c r="J318" s="45">
        <f>+J319</f>
        <v>0.34</v>
      </c>
      <c r="K318" s="21">
        <f t="shared" si="141"/>
        <v>0.3</v>
      </c>
      <c r="L318" s="45">
        <f>+L319</f>
        <v>-0.25</v>
      </c>
      <c r="M318" s="45">
        <f>+M319</f>
        <v>0.14</v>
      </c>
      <c r="N318" s="45">
        <f>+N319</f>
        <v>-0.12</v>
      </c>
      <c r="O318" s="45">
        <f>+O319</f>
        <v>-0.86</v>
      </c>
      <c r="P318" s="46">
        <f t="shared" si="125"/>
        <v>-1.0899999999999999</v>
      </c>
      <c r="Q318" s="45">
        <f>+Q319</f>
        <v>-0.14</v>
      </c>
    </row>
    <row r="319" spans="1:17" ht="12">
      <c r="A319" s="16" t="s">
        <v>134</v>
      </c>
      <c r="B319" s="45">
        <v>-7.99</v>
      </c>
      <c r="C319" s="45">
        <v>-0.11</v>
      </c>
      <c r="D319" s="45">
        <v>-0.15</v>
      </c>
      <c r="E319" s="45">
        <v>1.09</v>
      </c>
      <c r="F319" s="21">
        <f t="shared" si="140"/>
        <v>-7.16</v>
      </c>
      <c r="G319" s="45">
        <v>-0.54</v>
      </c>
      <c r="H319" s="45">
        <v>0.18</v>
      </c>
      <c r="I319" s="45">
        <v>0.32</v>
      </c>
      <c r="J319" s="45">
        <v>0.34</v>
      </c>
      <c r="K319" s="21">
        <f t="shared" si="141"/>
        <v>0.3</v>
      </c>
      <c r="L319" s="45">
        <v>-0.25</v>
      </c>
      <c r="M319" s="45">
        <v>0.14</v>
      </c>
      <c r="N319" s="45">
        <v>-0.12</v>
      </c>
      <c r="O319" s="45">
        <v>-0.86</v>
      </c>
      <c r="P319" s="46">
        <f t="shared" si="125"/>
        <v>-1.0899999999999999</v>
      </c>
      <c r="Q319" s="45">
        <v>-0.14</v>
      </c>
    </row>
    <row r="320" spans="1:17" ht="12">
      <c r="A320" s="16" t="s">
        <v>130</v>
      </c>
      <c r="B320" s="45">
        <f>+B321</f>
        <v>0</v>
      </c>
      <c r="C320" s="45">
        <f>+C321</f>
        <v>0</v>
      </c>
      <c r="D320" s="45">
        <f>+D321</f>
        <v>0</v>
      </c>
      <c r="E320" s="45">
        <f>+E321</f>
        <v>0</v>
      </c>
      <c r="F320" s="21">
        <f t="shared" si="140"/>
        <v>0</v>
      </c>
      <c r="G320" s="45">
        <f>+G321</f>
        <v>-0.03</v>
      </c>
      <c r="H320" s="45">
        <f>+H321</f>
        <v>0</v>
      </c>
      <c r="I320" s="45">
        <f>+I321</f>
        <v>0</v>
      </c>
      <c r="J320" s="45">
        <f>+J321</f>
        <v>0</v>
      </c>
      <c r="K320" s="21">
        <f t="shared" si="141"/>
        <v>-0.03</v>
      </c>
      <c r="L320" s="45">
        <f>+L321</f>
        <v>-1.61</v>
      </c>
      <c r="M320" s="45">
        <f>+M321</f>
        <v>0</v>
      </c>
      <c r="N320" s="45">
        <f>+N321</f>
        <v>0</v>
      </c>
      <c r="O320" s="45">
        <f>+O321</f>
        <v>0</v>
      </c>
      <c r="P320" s="46">
        <f t="shared" si="125"/>
        <v>-1.61</v>
      </c>
      <c r="Q320" s="45">
        <f>+Q321</f>
        <v>0</v>
      </c>
    </row>
    <row r="321" spans="1:17" ht="12">
      <c r="A321" s="16" t="s">
        <v>134</v>
      </c>
      <c r="B321" s="45">
        <f>+B323</f>
        <v>0</v>
      </c>
      <c r="C321" s="45">
        <f>+C323</f>
        <v>0</v>
      </c>
      <c r="D321" s="45">
        <f>+D323</f>
        <v>0</v>
      </c>
      <c r="E321" s="45">
        <f>+E323</f>
        <v>0</v>
      </c>
      <c r="F321" s="21">
        <f t="shared" si="140"/>
        <v>0</v>
      </c>
      <c r="G321" s="45">
        <f>+G323</f>
        <v>-0.03</v>
      </c>
      <c r="H321" s="45">
        <f>+H323</f>
        <v>0</v>
      </c>
      <c r="I321" s="45">
        <f>+I323</f>
        <v>0</v>
      </c>
      <c r="J321" s="45">
        <f>+J323</f>
        <v>0</v>
      </c>
      <c r="K321" s="21">
        <f t="shared" si="141"/>
        <v>-0.03</v>
      </c>
      <c r="L321" s="45">
        <f>+L323</f>
        <v>-1.61</v>
      </c>
      <c r="M321" s="45">
        <f>+M323</f>
        <v>0</v>
      </c>
      <c r="N321" s="45">
        <f>+N323</f>
        <v>0</v>
      </c>
      <c r="O321" s="45">
        <f>+O323</f>
        <v>0</v>
      </c>
      <c r="P321" s="46">
        <f t="shared" si="125"/>
        <v>-1.61</v>
      </c>
      <c r="Q321" s="45">
        <f>+Q323</f>
        <v>0</v>
      </c>
    </row>
    <row r="322" spans="1:17" ht="12">
      <c r="A322" s="16" t="s">
        <v>131</v>
      </c>
      <c r="B322" s="25">
        <f>+B323</f>
        <v>0</v>
      </c>
      <c r="C322" s="25">
        <f>+C323</f>
        <v>0</v>
      </c>
      <c r="D322" s="25">
        <f>+D323</f>
        <v>0</v>
      </c>
      <c r="E322" s="25">
        <f>+E323</f>
        <v>0</v>
      </c>
      <c r="F322" s="21">
        <f t="shared" si="140"/>
        <v>0</v>
      </c>
      <c r="G322" s="25">
        <f>+G323</f>
        <v>-0.03</v>
      </c>
      <c r="H322" s="25">
        <f>+H323</f>
        <v>0</v>
      </c>
      <c r="I322" s="25">
        <f>+I323</f>
        <v>0</v>
      </c>
      <c r="J322" s="25">
        <f>+J323</f>
        <v>0</v>
      </c>
      <c r="K322" s="21">
        <f t="shared" si="141"/>
        <v>-0.03</v>
      </c>
      <c r="L322" s="25">
        <f>+L323</f>
        <v>-1.61</v>
      </c>
      <c r="M322" s="25">
        <f>+M323</f>
        <v>0</v>
      </c>
      <c r="N322" s="25">
        <f>+N323</f>
        <v>0</v>
      </c>
      <c r="O322" s="25">
        <f>+O323</f>
        <v>0</v>
      </c>
      <c r="P322" s="26">
        <f t="shared" si="125"/>
        <v>-1.61</v>
      </c>
      <c r="Q322" s="25">
        <f>+Q323</f>
        <v>0</v>
      </c>
    </row>
    <row r="323" spans="1:17" ht="12">
      <c r="A323" s="16" t="s">
        <v>135</v>
      </c>
      <c r="B323" s="45">
        <v>0</v>
      </c>
      <c r="C323" s="45">
        <v>0</v>
      </c>
      <c r="D323" s="45">
        <v>0</v>
      </c>
      <c r="E323" s="45">
        <v>0</v>
      </c>
      <c r="F323" s="21">
        <f t="shared" si="140"/>
        <v>0</v>
      </c>
      <c r="G323" s="45">
        <v>-0.03</v>
      </c>
      <c r="H323" s="45">
        <v>0</v>
      </c>
      <c r="I323" s="45">
        <v>0</v>
      </c>
      <c r="J323" s="45">
        <v>0</v>
      </c>
      <c r="K323" s="21">
        <f t="shared" si="141"/>
        <v>-0.03</v>
      </c>
      <c r="L323" s="45">
        <v>-1.61</v>
      </c>
      <c r="M323" s="45">
        <v>0</v>
      </c>
      <c r="N323" s="45">
        <v>0</v>
      </c>
      <c r="O323" s="45">
        <v>0</v>
      </c>
      <c r="P323" s="46">
        <f t="shared" si="125"/>
        <v>-1.61</v>
      </c>
      <c r="Q323" s="45"/>
    </row>
    <row r="324" spans="1:17" ht="12">
      <c r="A324" s="16" t="s">
        <v>126</v>
      </c>
      <c r="B324" s="22">
        <f>+B325+B329</f>
        <v>1.83</v>
      </c>
      <c r="C324" s="22">
        <f>+C325+C329</f>
        <v>0.02</v>
      </c>
      <c r="D324" s="22">
        <f>+D325+D329</f>
        <v>10.25</v>
      </c>
      <c r="E324" s="22">
        <f>+E325+E329</f>
        <v>2.2600000000000002</v>
      </c>
      <c r="F324" s="21">
        <f t="shared" si="140"/>
        <v>14.36</v>
      </c>
      <c r="G324" s="22">
        <f>+G325+G329</f>
        <v>1.4100000000000001</v>
      </c>
      <c r="H324" s="22">
        <f>+H325+H329</f>
        <v>5.43</v>
      </c>
      <c r="I324" s="22">
        <f>+I325+I329</f>
        <v>0.8500000000000001</v>
      </c>
      <c r="J324" s="22">
        <f>+J325+J329</f>
        <v>2.4699999999999998</v>
      </c>
      <c r="K324" s="21">
        <f t="shared" si="141"/>
        <v>10.16</v>
      </c>
      <c r="L324" s="22">
        <f>+L325+L329</f>
        <v>3.19</v>
      </c>
      <c r="M324" s="22">
        <f>+M325+M329</f>
        <v>4.29</v>
      </c>
      <c r="N324" s="22">
        <f>+N325+N329</f>
        <v>0.77</v>
      </c>
      <c r="O324" s="22">
        <f>+O325+O329</f>
        <v>2.06</v>
      </c>
      <c r="P324" s="23">
        <f t="shared" si="125"/>
        <v>10.31</v>
      </c>
      <c r="Q324" s="22">
        <f>+Q325+Q329</f>
        <v>1.8599999999999999</v>
      </c>
    </row>
    <row r="325" spans="1:17" ht="12">
      <c r="A325" s="16" t="s">
        <v>120</v>
      </c>
      <c r="B325" s="25">
        <f>+B326+B327</f>
        <v>1.83</v>
      </c>
      <c r="C325" s="25">
        <f>+C326+C327</f>
        <v>0.02</v>
      </c>
      <c r="D325" s="25">
        <f>+D326+D327</f>
        <v>10.25</v>
      </c>
      <c r="E325" s="25">
        <f>+E326+E327</f>
        <v>2.2600000000000002</v>
      </c>
      <c r="F325" s="21">
        <f t="shared" si="140"/>
        <v>14.36</v>
      </c>
      <c r="G325" s="25">
        <f>+G326+G327</f>
        <v>1.28</v>
      </c>
      <c r="H325" s="25">
        <f>+H326+H327</f>
        <v>5.43</v>
      </c>
      <c r="I325" s="25">
        <f>+I326+I327</f>
        <v>0.8900000000000001</v>
      </c>
      <c r="J325" s="25">
        <f>+J326+J327</f>
        <v>2.4699999999999998</v>
      </c>
      <c r="K325" s="21">
        <f t="shared" si="141"/>
        <v>10.07</v>
      </c>
      <c r="L325" s="25">
        <f>+L326+L327</f>
        <v>3.19</v>
      </c>
      <c r="M325" s="25">
        <f>+M326+M327</f>
        <v>4.29</v>
      </c>
      <c r="N325" s="25">
        <f>+N326+N327</f>
        <v>0.77</v>
      </c>
      <c r="O325" s="25">
        <f>+O326+O327</f>
        <v>2.06</v>
      </c>
      <c r="P325" s="26">
        <f t="shared" si="125"/>
        <v>10.31</v>
      </c>
      <c r="Q325" s="25">
        <f>+Q326+Q327</f>
        <v>1.9</v>
      </c>
    </row>
    <row r="326" spans="1:17" ht="12">
      <c r="A326" s="16" t="s">
        <v>133</v>
      </c>
      <c r="B326" s="45">
        <v>1.83</v>
      </c>
      <c r="C326" s="45">
        <v>0</v>
      </c>
      <c r="D326" s="45">
        <v>9.11</v>
      </c>
      <c r="E326" s="45">
        <v>2.16</v>
      </c>
      <c r="F326" s="21">
        <f t="shared" si="140"/>
        <v>13.1</v>
      </c>
      <c r="G326" s="35">
        <v>1.26</v>
      </c>
      <c r="H326" s="35">
        <v>5.37</v>
      </c>
      <c r="I326" s="35">
        <v>1.12</v>
      </c>
      <c r="J326" s="35">
        <v>2.46</v>
      </c>
      <c r="K326" s="21">
        <f t="shared" si="141"/>
        <v>10.21</v>
      </c>
      <c r="L326" s="45">
        <v>3.09</v>
      </c>
      <c r="M326" s="45">
        <v>4.29</v>
      </c>
      <c r="N326" s="45">
        <v>-0.06</v>
      </c>
      <c r="O326" s="45">
        <v>0</v>
      </c>
      <c r="P326" s="46">
        <f aca="true" t="shared" si="142" ref="P326:P393">SUM(L326:O326)</f>
        <v>7.32</v>
      </c>
      <c r="Q326" s="25">
        <v>1.96</v>
      </c>
    </row>
    <row r="327" spans="1:17" ht="12">
      <c r="A327" s="16" t="s">
        <v>130</v>
      </c>
      <c r="B327" s="45">
        <f>+B328</f>
        <v>0</v>
      </c>
      <c r="C327" s="45">
        <f>+C328</f>
        <v>0.02</v>
      </c>
      <c r="D327" s="45">
        <f>+D328</f>
        <v>1.14</v>
      </c>
      <c r="E327" s="45">
        <f>+E328</f>
        <v>0.1</v>
      </c>
      <c r="F327" s="21">
        <f t="shared" si="140"/>
        <v>1.26</v>
      </c>
      <c r="G327" s="45">
        <f>+G328</f>
        <v>0.02</v>
      </c>
      <c r="H327" s="45">
        <f>+H328</f>
        <v>0.06</v>
      </c>
      <c r="I327" s="45">
        <f>+I328</f>
        <v>-0.23</v>
      </c>
      <c r="J327" s="45">
        <f>+J328</f>
        <v>0.01</v>
      </c>
      <c r="K327" s="21">
        <f t="shared" si="141"/>
        <v>-0.14</v>
      </c>
      <c r="L327" s="45">
        <f>+L328</f>
        <v>0.1</v>
      </c>
      <c r="M327" s="45">
        <f>+M328</f>
        <v>0</v>
      </c>
      <c r="N327" s="45">
        <f>+N328</f>
        <v>0.83</v>
      </c>
      <c r="O327" s="45">
        <f>+O328</f>
        <v>2.06</v>
      </c>
      <c r="P327" s="46">
        <f t="shared" si="142"/>
        <v>2.99</v>
      </c>
      <c r="Q327" s="45">
        <f>+Q328</f>
        <v>-0.06</v>
      </c>
    </row>
    <row r="328" spans="1:17" ht="12">
      <c r="A328" s="16" t="s">
        <v>131</v>
      </c>
      <c r="B328" s="25">
        <v>0</v>
      </c>
      <c r="C328" s="25">
        <v>0.02</v>
      </c>
      <c r="D328" s="25">
        <v>1.14</v>
      </c>
      <c r="E328" s="25">
        <v>0.1</v>
      </c>
      <c r="F328" s="21">
        <f t="shared" si="140"/>
        <v>1.26</v>
      </c>
      <c r="G328" s="25">
        <v>0.02</v>
      </c>
      <c r="H328" s="25">
        <v>0.06</v>
      </c>
      <c r="I328" s="25">
        <v>-0.23</v>
      </c>
      <c r="J328" s="25">
        <v>0.01</v>
      </c>
      <c r="K328" s="21">
        <f t="shared" si="141"/>
        <v>-0.14</v>
      </c>
      <c r="L328" s="25">
        <v>0.1</v>
      </c>
      <c r="M328" s="25">
        <v>0</v>
      </c>
      <c r="N328" s="25">
        <v>0.83</v>
      </c>
      <c r="O328" s="25">
        <v>2.06</v>
      </c>
      <c r="P328" s="26">
        <f t="shared" si="142"/>
        <v>2.99</v>
      </c>
      <c r="Q328" s="25">
        <v>-0.06</v>
      </c>
    </row>
    <row r="329" spans="1:17" ht="12">
      <c r="A329" s="16" t="s">
        <v>132</v>
      </c>
      <c r="B329" s="47">
        <f>+B331</f>
        <v>0</v>
      </c>
      <c r="C329" s="47">
        <f>+C331</f>
        <v>0</v>
      </c>
      <c r="D329" s="47">
        <f>+D331</f>
        <v>0</v>
      </c>
      <c r="E329" s="47">
        <f>+E331</f>
        <v>0</v>
      </c>
      <c r="F329" s="48">
        <f t="shared" si="140"/>
        <v>0</v>
      </c>
      <c r="G329" s="47">
        <f>+G331</f>
        <v>0.13</v>
      </c>
      <c r="H329" s="47">
        <f>+H331</f>
        <v>0</v>
      </c>
      <c r="I329" s="47">
        <f>+I331</f>
        <v>-0.04</v>
      </c>
      <c r="J329" s="47">
        <f>+J331</f>
        <v>0</v>
      </c>
      <c r="K329" s="48">
        <f t="shared" si="141"/>
        <v>0.09</v>
      </c>
      <c r="L329" s="47">
        <f>+L331</f>
        <v>0</v>
      </c>
      <c r="M329" s="47">
        <f>+M331</f>
        <v>0</v>
      </c>
      <c r="N329" s="47">
        <f>+N331</f>
        <v>0</v>
      </c>
      <c r="O329" s="47">
        <f>+O331</f>
        <v>0</v>
      </c>
      <c r="P329" s="49">
        <f t="shared" si="142"/>
        <v>0</v>
      </c>
      <c r="Q329" s="47">
        <f>+Q331</f>
        <v>-0.04</v>
      </c>
    </row>
    <row r="330" spans="1:17" ht="12">
      <c r="A330" s="16" t="s">
        <v>130</v>
      </c>
      <c r="B330" s="25">
        <f>B331</f>
        <v>0</v>
      </c>
      <c r="C330" s="25">
        <f>C331</f>
        <v>0</v>
      </c>
      <c r="D330" s="25">
        <f>D331</f>
        <v>0</v>
      </c>
      <c r="E330" s="25">
        <f>E331</f>
        <v>0</v>
      </c>
      <c r="F330" s="48">
        <f t="shared" si="140"/>
        <v>0</v>
      </c>
      <c r="G330" s="25">
        <f>G331</f>
        <v>0.13</v>
      </c>
      <c r="H330" s="25">
        <f>H331</f>
        <v>0</v>
      </c>
      <c r="I330" s="25">
        <f>I331</f>
        <v>-0.04</v>
      </c>
      <c r="J330" s="25">
        <f>J331</f>
        <v>0</v>
      </c>
      <c r="K330" s="48">
        <f t="shared" si="141"/>
        <v>0.09</v>
      </c>
      <c r="L330" s="25">
        <f>L331</f>
        <v>0</v>
      </c>
      <c r="M330" s="25">
        <f>M331</f>
        <v>0</v>
      </c>
      <c r="N330" s="25">
        <f>N331</f>
        <v>0</v>
      </c>
      <c r="O330" s="25">
        <f>O331</f>
        <v>0</v>
      </c>
      <c r="P330" s="49">
        <f t="shared" si="142"/>
        <v>0</v>
      </c>
      <c r="Q330" s="25">
        <f>Q331</f>
        <v>-0.04</v>
      </c>
    </row>
    <row r="331" spans="1:17" ht="12">
      <c r="A331" s="16" t="s">
        <v>131</v>
      </c>
      <c r="B331" s="25">
        <v>0</v>
      </c>
      <c r="C331" s="25">
        <v>0</v>
      </c>
      <c r="D331" s="25">
        <v>0</v>
      </c>
      <c r="E331" s="25">
        <v>0</v>
      </c>
      <c r="F331" s="21">
        <f t="shared" si="140"/>
        <v>0</v>
      </c>
      <c r="G331" s="25">
        <v>0.13</v>
      </c>
      <c r="H331" s="25">
        <v>0</v>
      </c>
      <c r="I331" s="25">
        <v>-0.04</v>
      </c>
      <c r="J331" s="25">
        <v>0</v>
      </c>
      <c r="K331" s="21">
        <f t="shared" si="141"/>
        <v>0.09</v>
      </c>
      <c r="L331" s="25">
        <v>0</v>
      </c>
      <c r="M331" s="25">
        <v>0</v>
      </c>
      <c r="N331" s="25">
        <v>0</v>
      </c>
      <c r="O331" s="25">
        <v>0</v>
      </c>
      <c r="P331" s="26">
        <f t="shared" si="142"/>
        <v>0</v>
      </c>
      <c r="Q331" s="50">
        <v>-0.04</v>
      </c>
    </row>
    <row r="332" spans="1:17" s="14" customFormat="1" ht="12">
      <c r="A332" s="11" t="s">
        <v>136</v>
      </c>
      <c r="B332" s="51">
        <f>B334-B336</f>
        <v>0.06</v>
      </c>
      <c r="C332" s="51">
        <f aca="true" t="shared" si="143" ref="C332:E333">C334-C336</f>
        <v>0.02</v>
      </c>
      <c r="D332" s="51">
        <f t="shared" si="143"/>
        <v>0.07</v>
      </c>
      <c r="E332" s="51">
        <f t="shared" si="143"/>
        <v>0.09</v>
      </c>
      <c r="F332" s="38">
        <f t="shared" si="140"/>
        <v>0.24000000000000002</v>
      </c>
      <c r="G332" s="51">
        <f>G334-G336</f>
        <v>-0.13</v>
      </c>
      <c r="H332" s="51">
        <f aca="true" t="shared" si="144" ref="H332:J333">H334-H336</f>
        <v>-0.060000000000000005</v>
      </c>
      <c r="I332" s="51">
        <f t="shared" si="144"/>
        <v>0.060000000000000005</v>
      </c>
      <c r="J332" s="51">
        <f t="shared" si="144"/>
        <v>0.02</v>
      </c>
      <c r="K332" s="38">
        <f t="shared" si="141"/>
        <v>-0.11</v>
      </c>
      <c r="L332" s="51">
        <f>L334-L336</f>
        <v>-0.19</v>
      </c>
      <c r="M332" s="51">
        <f aca="true" t="shared" si="145" ref="M332:O333">M334-M336</f>
        <v>0.11</v>
      </c>
      <c r="N332" s="51">
        <f t="shared" si="145"/>
        <v>-0.28</v>
      </c>
      <c r="O332" s="51">
        <f t="shared" si="145"/>
        <v>-0.25</v>
      </c>
      <c r="P332" s="33">
        <f t="shared" si="142"/>
        <v>-0.6100000000000001</v>
      </c>
      <c r="Q332" s="51">
        <f>Q334-Q336</f>
        <v>-0.07</v>
      </c>
    </row>
    <row r="333" spans="1:17" ht="12">
      <c r="A333" s="16" t="s">
        <v>137</v>
      </c>
      <c r="B333" s="45">
        <f>B335-B337</f>
        <v>0.06</v>
      </c>
      <c r="C333" s="45">
        <f t="shared" si="143"/>
        <v>0.02</v>
      </c>
      <c r="D333" s="45">
        <f t="shared" si="143"/>
        <v>0.07</v>
      </c>
      <c r="E333" s="45">
        <f t="shared" si="143"/>
        <v>0.09</v>
      </c>
      <c r="F333" s="21">
        <f t="shared" si="140"/>
        <v>0.24000000000000002</v>
      </c>
      <c r="G333" s="45">
        <f>G335-G337</f>
        <v>-0.13</v>
      </c>
      <c r="H333" s="45">
        <f t="shared" si="144"/>
        <v>-0.060000000000000005</v>
      </c>
      <c r="I333" s="45">
        <f t="shared" si="144"/>
        <v>0.060000000000000005</v>
      </c>
      <c r="J333" s="45">
        <f t="shared" si="144"/>
        <v>0.02</v>
      </c>
      <c r="K333" s="21">
        <f t="shared" si="141"/>
        <v>-0.11</v>
      </c>
      <c r="L333" s="45">
        <f>L335-L337</f>
        <v>-0.19</v>
      </c>
      <c r="M333" s="45">
        <f t="shared" si="145"/>
        <v>0.11</v>
      </c>
      <c r="N333" s="45">
        <f t="shared" si="145"/>
        <v>-0.28</v>
      </c>
      <c r="O333" s="45">
        <f t="shared" si="145"/>
        <v>-0.25</v>
      </c>
      <c r="P333" s="46">
        <f t="shared" si="142"/>
        <v>-0.6100000000000001</v>
      </c>
      <c r="Q333" s="45">
        <f>Q335-Q337</f>
        <v>-0.07</v>
      </c>
    </row>
    <row r="334" spans="1:17" ht="12">
      <c r="A334" s="16" t="s">
        <v>119</v>
      </c>
      <c r="B334" s="31">
        <f>B335</f>
        <v>0.06</v>
      </c>
      <c r="C334" s="31">
        <f>C335</f>
        <v>0.02</v>
      </c>
      <c r="D334" s="31">
        <f>D335</f>
        <v>0.07</v>
      </c>
      <c r="E334" s="31">
        <f>E335</f>
        <v>0.09</v>
      </c>
      <c r="F334" s="21">
        <f t="shared" si="140"/>
        <v>0.24000000000000002</v>
      </c>
      <c r="G334" s="31">
        <f>G335</f>
        <v>0.02</v>
      </c>
      <c r="H334" s="31">
        <f>H335</f>
        <v>0.01</v>
      </c>
      <c r="I334" s="31">
        <f>I335</f>
        <v>0.07</v>
      </c>
      <c r="J334" s="31">
        <f>J335</f>
        <v>0.02</v>
      </c>
      <c r="K334" s="21">
        <f t="shared" si="141"/>
        <v>0.12000000000000001</v>
      </c>
      <c r="L334" s="31">
        <f>L335</f>
        <v>0</v>
      </c>
      <c r="M334" s="31">
        <f>M335</f>
        <v>0.11</v>
      </c>
      <c r="N334" s="31">
        <f>N335</f>
        <v>0</v>
      </c>
      <c r="O334" s="31">
        <f>O335</f>
        <v>0</v>
      </c>
      <c r="P334" s="52">
        <f t="shared" si="142"/>
        <v>0.11</v>
      </c>
      <c r="Q334" s="31">
        <f>Q335</f>
        <v>0</v>
      </c>
    </row>
    <row r="335" spans="1:17" ht="12">
      <c r="A335" s="16" t="s">
        <v>138</v>
      </c>
      <c r="B335" s="45">
        <v>0.06</v>
      </c>
      <c r="C335" s="45">
        <v>0.02</v>
      </c>
      <c r="D335" s="45">
        <v>0.07</v>
      </c>
      <c r="E335" s="45">
        <v>0.09</v>
      </c>
      <c r="F335" s="21">
        <f t="shared" si="140"/>
        <v>0.24000000000000002</v>
      </c>
      <c r="G335" s="45">
        <v>0.02</v>
      </c>
      <c r="H335" s="45">
        <v>0.01</v>
      </c>
      <c r="I335" s="45">
        <v>0.07</v>
      </c>
      <c r="J335" s="45">
        <v>0.02</v>
      </c>
      <c r="K335" s="21">
        <f t="shared" si="141"/>
        <v>0.12000000000000001</v>
      </c>
      <c r="L335" s="45">
        <v>0</v>
      </c>
      <c r="M335" s="45">
        <v>0.11</v>
      </c>
      <c r="N335" s="45">
        <v>0</v>
      </c>
      <c r="O335" s="45">
        <v>0</v>
      </c>
      <c r="P335" s="53">
        <f t="shared" si="142"/>
        <v>0.11</v>
      </c>
      <c r="Q335" s="31"/>
    </row>
    <row r="336" spans="1:17" ht="12">
      <c r="A336" s="16" t="s">
        <v>126</v>
      </c>
      <c r="B336" s="31">
        <f>B337</f>
        <v>0</v>
      </c>
      <c r="C336" s="31">
        <f>C337</f>
        <v>0</v>
      </c>
      <c r="D336" s="31">
        <f>D337</f>
        <v>0</v>
      </c>
      <c r="E336" s="31">
        <f>E337</f>
        <v>0</v>
      </c>
      <c r="F336" s="21">
        <f t="shared" si="140"/>
        <v>0</v>
      </c>
      <c r="G336" s="31">
        <f>G337</f>
        <v>0.15</v>
      </c>
      <c r="H336" s="31">
        <f>H337</f>
        <v>0.07</v>
      </c>
      <c r="I336" s="31">
        <f>I337</f>
        <v>0.01</v>
      </c>
      <c r="J336" s="31">
        <f>J337</f>
        <v>0</v>
      </c>
      <c r="K336" s="21">
        <f t="shared" si="141"/>
        <v>0.23</v>
      </c>
      <c r="L336" s="31">
        <f>L337</f>
        <v>0.19</v>
      </c>
      <c r="M336" s="31">
        <f>M337</f>
        <v>0</v>
      </c>
      <c r="N336" s="31">
        <f>N337</f>
        <v>0.28</v>
      </c>
      <c r="O336" s="31">
        <f>O337</f>
        <v>0.25</v>
      </c>
      <c r="P336" s="52">
        <f t="shared" si="142"/>
        <v>0.72</v>
      </c>
      <c r="Q336" s="31">
        <f>Q337</f>
        <v>0.07</v>
      </c>
    </row>
    <row r="337" spans="1:17" ht="12">
      <c r="A337" s="16" t="s">
        <v>138</v>
      </c>
      <c r="B337" s="45">
        <v>0</v>
      </c>
      <c r="C337" s="45">
        <v>0</v>
      </c>
      <c r="D337" s="45">
        <v>0</v>
      </c>
      <c r="E337" s="45">
        <v>0</v>
      </c>
      <c r="F337" s="21">
        <f t="shared" si="140"/>
        <v>0</v>
      </c>
      <c r="G337" s="45">
        <v>0.15</v>
      </c>
      <c r="H337" s="45">
        <v>0.07</v>
      </c>
      <c r="I337" s="45">
        <v>0.01</v>
      </c>
      <c r="J337" s="45">
        <v>0</v>
      </c>
      <c r="K337" s="21">
        <f t="shared" si="141"/>
        <v>0.23</v>
      </c>
      <c r="L337" s="45">
        <v>0.19</v>
      </c>
      <c r="M337" s="45">
        <v>0</v>
      </c>
      <c r="N337" s="45">
        <v>0.28</v>
      </c>
      <c r="O337" s="45">
        <v>0.25</v>
      </c>
      <c r="P337" s="53">
        <f t="shared" si="142"/>
        <v>0.72</v>
      </c>
      <c r="Q337" s="31">
        <v>0.07</v>
      </c>
    </row>
    <row r="338" spans="1:17" s="14" customFormat="1" ht="12">
      <c r="A338" s="11" t="s">
        <v>139</v>
      </c>
      <c r="B338" s="39">
        <f>B339-B340</f>
        <v>-123.45</v>
      </c>
      <c r="C338" s="39">
        <f>C339-C340</f>
        <v>-83.66999999999999</v>
      </c>
      <c r="D338" s="39">
        <f>D339-D340</f>
        <v>-215.81</v>
      </c>
      <c r="E338" s="39">
        <f>E339-E340</f>
        <v>-287.33</v>
      </c>
      <c r="F338" s="38">
        <f t="shared" si="140"/>
        <v>-710.26</v>
      </c>
      <c r="G338" s="39">
        <f>G339-G340</f>
        <v>-63.99</v>
      </c>
      <c r="H338" s="39">
        <f>H339-H340</f>
        <v>-151.52</v>
      </c>
      <c r="I338" s="39">
        <f>I339-I340</f>
        <v>-140.67000000000002</v>
      </c>
      <c r="J338" s="39">
        <f>J339-J340</f>
        <v>-38.5</v>
      </c>
      <c r="K338" s="38">
        <f t="shared" si="141"/>
        <v>-394.68000000000006</v>
      </c>
      <c r="L338" s="39">
        <f>L339-L340</f>
        <v>85.6</v>
      </c>
      <c r="M338" s="39">
        <f>M339-M340</f>
        <v>-16.86</v>
      </c>
      <c r="N338" s="39">
        <f>N339-N340</f>
        <v>-1.030000000000058</v>
      </c>
      <c r="O338" s="39">
        <f>O339-O340</f>
        <v>222.11999999999995</v>
      </c>
      <c r="P338" s="54">
        <f t="shared" si="142"/>
        <v>289.82999999999987</v>
      </c>
      <c r="Q338" s="39">
        <f>Q339-Q340</f>
        <v>255.55</v>
      </c>
    </row>
    <row r="339" spans="1:17" ht="12">
      <c r="A339" s="16" t="s">
        <v>119</v>
      </c>
      <c r="B339" s="31">
        <f>B342+B353+B381+B396</f>
        <v>7.140000000000001</v>
      </c>
      <c r="C339" s="31">
        <f>C342+C353+C381+C396</f>
        <v>36.720000000000006</v>
      </c>
      <c r="D339" s="31">
        <f>D342+D353+D381+D396</f>
        <v>-205.54</v>
      </c>
      <c r="E339" s="31">
        <f>E342+E353+E381+E396</f>
        <v>-64.50999999999999</v>
      </c>
      <c r="F339" s="21">
        <f t="shared" si="140"/>
        <v>-226.18999999999997</v>
      </c>
      <c r="G339" s="31">
        <f>G342+G353+G381+G396</f>
        <v>-2.110000000000001</v>
      </c>
      <c r="H339" s="31">
        <f>H342+H353+H381+H396</f>
        <v>-60.88000000000001</v>
      </c>
      <c r="I339" s="31">
        <f>I342+I353+I381+I396</f>
        <v>0.5700000000000003</v>
      </c>
      <c r="J339" s="31">
        <f>J342+J353+J381+J396</f>
        <v>180.44</v>
      </c>
      <c r="K339" s="21">
        <f t="shared" si="141"/>
        <v>118.01999999999998</v>
      </c>
      <c r="L339" s="31">
        <f>L342+L353+L381+L396</f>
        <v>140.32999999999998</v>
      </c>
      <c r="M339" s="31">
        <f>M342+M353+M381+M396</f>
        <v>92.84</v>
      </c>
      <c r="N339" s="31">
        <f>N342+N353+N381+N396</f>
        <v>156.54999999999995</v>
      </c>
      <c r="O339" s="31">
        <f>O342+O353+O381+O396</f>
        <v>-127.75999999999999</v>
      </c>
      <c r="P339" s="52">
        <f t="shared" si="142"/>
        <v>261.9599999999999</v>
      </c>
      <c r="Q339" s="31">
        <f>Q342+Q353+Q381+Q396</f>
        <v>219.66</v>
      </c>
    </row>
    <row r="340" spans="1:17" ht="12">
      <c r="A340" s="16" t="s">
        <v>126</v>
      </c>
      <c r="B340" s="31">
        <f>B349+B363+B388+B399</f>
        <v>130.59</v>
      </c>
      <c r="C340" s="31">
        <f>C349+C363+C388+C399</f>
        <v>120.39</v>
      </c>
      <c r="D340" s="31">
        <f>D349+D363+D388+D399</f>
        <v>10.27</v>
      </c>
      <c r="E340" s="31">
        <f>E349+E363+E388+E399</f>
        <v>222.82</v>
      </c>
      <c r="F340" s="21">
        <f t="shared" si="140"/>
        <v>484.07</v>
      </c>
      <c r="G340" s="31">
        <f>G349+G363+G388+G399</f>
        <v>61.88</v>
      </c>
      <c r="H340" s="31">
        <f>H349+H363+H388+H399</f>
        <v>90.64</v>
      </c>
      <c r="I340" s="31">
        <f>I349+I363+I388+I399</f>
        <v>141.24</v>
      </c>
      <c r="J340" s="31">
        <f>J349+J363+J388+J399</f>
        <v>218.94</v>
      </c>
      <c r="K340" s="21">
        <f t="shared" si="141"/>
        <v>512.7</v>
      </c>
      <c r="L340" s="31">
        <f>L349+L363+L388+L399</f>
        <v>54.72999999999999</v>
      </c>
      <c r="M340" s="31">
        <f>M349+M363+M388+M399</f>
        <v>109.7</v>
      </c>
      <c r="N340" s="31">
        <f>N349+N363+N388+N399</f>
        <v>157.58</v>
      </c>
      <c r="O340" s="31">
        <f>O349+O363+O388+O399</f>
        <v>-349.87999999999994</v>
      </c>
      <c r="P340" s="52">
        <f t="shared" si="142"/>
        <v>-27.869999999999948</v>
      </c>
      <c r="Q340" s="31">
        <f>Q349+Q363+Q388+Q399</f>
        <v>-35.89</v>
      </c>
    </row>
    <row r="341" spans="1:17" ht="12">
      <c r="A341" s="16" t="s">
        <v>140</v>
      </c>
      <c r="B341" s="31">
        <f>B342-B349</f>
        <v>18.06</v>
      </c>
      <c r="C341" s="31">
        <f>C342-C349</f>
        <v>72.38</v>
      </c>
      <c r="D341" s="31">
        <f>D342-D349</f>
        <v>-182.17999999999998</v>
      </c>
      <c r="E341" s="31">
        <f>E342-E349</f>
        <v>-35.25999999999999</v>
      </c>
      <c r="F341" s="21">
        <f t="shared" si="140"/>
        <v>-126.99999999999997</v>
      </c>
      <c r="G341" s="31">
        <f>G342-G349</f>
        <v>-12.84</v>
      </c>
      <c r="H341" s="31">
        <f>H342-H349</f>
        <v>-6.150000000000006</v>
      </c>
      <c r="I341" s="31">
        <f>I342-I349</f>
        <v>25.870000000000005</v>
      </c>
      <c r="J341" s="31">
        <f>J342-J349</f>
        <v>8.23999999999998</v>
      </c>
      <c r="K341" s="21">
        <f t="shared" si="141"/>
        <v>15.11999999999998</v>
      </c>
      <c r="L341" s="31">
        <f>L342-L349</f>
        <v>50.239999999999995</v>
      </c>
      <c r="M341" s="31">
        <f>M342-M349</f>
        <v>75.9</v>
      </c>
      <c r="N341" s="31">
        <f>N342-N349</f>
        <v>24.70999999999998</v>
      </c>
      <c r="O341" s="31">
        <f>O342-O349</f>
        <v>160.28999999999996</v>
      </c>
      <c r="P341" s="52">
        <f t="shared" si="142"/>
        <v>311.13999999999993</v>
      </c>
      <c r="Q341" s="31">
        <f>Q342-Q349</f>
        <v>258.99</v>
      </c>
    </row>
    <row r="342" spans="1:17" ht="12">
      <c r="A342" s="16" t="s">
        <v>141</v>
      </c>
      <c r="B342" s="31">
        <f>B343+B345</f>
        <v>16.11</v>
      </c>
      <c r="C342" s="31">
        <f>C343+C345</f>
        <v>73.8</v>
      </c>
      <c r="D342" s="31">
        <f>D343+D345</f>
        <v>-181.01</v>
      </c>
      <c r="E342" s="31">
        <f>E343+E345</f>
        <v>-41.349999999999994</v>
      </c>
      <c r="F342" s="21">
        <f t="shared" si="140"/>
        <v>-132.45</v>
      </c>
      <c r="G342" s="31">
        <f>G343+G345</f>
        <v>-3.9700000000000006</v>
      </c>
      <c r="H342" s="31">
        <f>H343+H345</f>
        <v>16.029999999999994</v>
      </c>
      <c r="I342" s="31">
        <f>I343+I345</f>
        <v>7.700000000000003</v>
      </c>
      <c r="J342" s="31">
        <f>J343+J345</f>
        <v>221.48</v>
      </c>
      <c r="K342" s="21">
        <f t="shared" si="141"/>
        <v>241.23999999999998</v>
      </c>
      <c r="L342" s="31">
        <f>L343+L345</f>
        <v>126.97999999999999</v>
      </c>
      <c r="M342" s="31">
        <f>M343+M345</f>
        <v>112.56</v>
      </c>
      <c r="N342" s="31">
        <f>N343+N345</f>
        <v>175.70999999999998</v>
      </c>
      <c r="O342" s="31">
        <f>O343+O345</f>
        <v>-211.99</v>
      </c>
      <c r="P342" s="52">
        <f t="shared" si="142"/>
        <v>203.26</v>
      </c>
      <c r="Q342" s="31">
        <f>Q343+Q345</f>
        <v>216.78</v>
      </c>
    </row>
    <row r="343" spans="1:17" ht="12">
      <c r="A343" s="16" t="s">
        <v>133</v>
      </c>
      <c r="B343" s="31">
        <f>B344</f>
        <v>17.03</v>
      </c>
      <c r="C343" s="31">
        <f>C344</f>
        <v>72.27</v>
      </c>
      <c r="D343" s="31">
        <f>D344</f>
        <v>-64.03</v>
      </c>
      <c r="E343" s="31">
        <f>E344</f>
        <v>67.79</v>
      </c>
      <c r="F343" s="21">
        <f t="shared" si="140"/>
        <v>93.06</v>
      </c>
      <c r="G343" s="31">
        <f>G344</f>
        <v>7.67</v>
      </c>
      <c r="H343" s="31">
        <f>H344</f>
        <v>67.41</v>
      </c>
      <c r="I343" s="31">
        <f>I344</f>
        <v>132</v>
      </c>
      <c r="J343" s="31">
        <f>J344</f>
        <v>238.91</v>
      </c>
      <c r="K343" s="21">
        <f t="shared" si="141"/>
        <v>445.99</v>
      </c>
      <c r="L343" s="31">
        <f>L344</f>
        <v>105.27</v>
      </c>
      <c r="M343" s="31">
        <f>M344</f>
        <v>34.76</v>
      </c>
      <c r="N343" s="31">
        <f>N344</f>
        <v>121.88</v>
      </c>
      <c r="O343" s="31">
        <f>O344</f>
        <v>-441.56</v>
      </c>
      <c r="P343" s="53">
        <f t="shared" si="142"/>
        <v>-179.65000000000003</v>
      </c>
      <c r="Q343" s="31">
        <f>Q344</f>
        <v>123.25</v>
      </c>
    </row>
    <row r="344" spans="1:17" ht="12">
      <c r="A344" s="16" t="s">
        <v>142</v>
      </c>
      <c r="B344" s="45">
        <v>17.03</v>
      </c>
      <c r="C344" s="45">
        <v>72.27</v>
      </c>
      <c r="D344" s="45">
        <v>-64.03</v>
      </c>
      <c r="E344" s="45">
        <v>67.79</v>
      </c>
      <c r="F344" s="21">
        <f t="shared" si="140"/>
        <v>93.06</v>
      </c>
      <c r="G344" s="45">
        <v>7.67</v>
      </c>
      <c r="H344" s="45">
        <v>67.41</v>
      </c>
      <c r="I344" s="45">
        <v>132</v>
      </c>
      <c r="J344" s="45">
        <v>238.91</v>
      </c>
      <c r="K344" s="21">
        <f t="shared" si="141"/>
        <v>445.99</v>
      </c>
      <c r="L344" s="45">
        <v>105.27</v>
      </c>
      <c r="M344" s="45">
        <v>34.76</v>
      </c>
      <c r="N344" s="45">
        <v>121.88</v>
      </c>
      <c r="O344" s="45">
        <v>-441.56</v>
      </c>
      <c r="P344" s="53">
        <f t="shared" si="142"/>
        <v>-179.65000000000003</v>
      </c>
      <c r="Q344" s="31">
        <v>123.25</v>
      </c>
    </row>
    <row r="345" spans="1:17" ht="12">
      <c r="A345" s="16" t="s">
        <v>130</v>
      </c>
      <c r="B345" s="31">
        <f>B346</f>
        <v>-0.92</v>
      </c>
      <c r="C345" s="31">
        <f>C346</f>
        <v>1.53</v>
      </c>
      <c r="D345" s="31">
        <f>D346</f>
        <v>-116.98</v>
      </c>
      <c r="E345" s="31">
        <f>E346</f>
        <v>-109.14</v>
      </c>
      <c r="F345" s="21">
        <f t="shared" si="140"/>
        <v>-225.51</v>
      </c>
      <c r="G345" s="31">
        <f>G346</f>
        <v>-11.64</v>
      </c>
      <c r="H345" s="31">
        <f>H346</f>
        <v>-51.38</v>
      </c>
      <c r="I345" s="31">
        <f>I346</f>
        <v>-124.3</v>
      </c>
      <c r="J345" s="31">
        <f>J346</f>
        <v>-17.43</v>
      </c>
      <c r="K345" s="21">
        <f t="shared" si="141"/>
        <v>-204.75</v>
      </c>
      <c r="L345" s="31">
        <f>L346</f>
        <v>21.71</v>
      </c>
      <c r="M345" s="31">
        <f>M346</f>
        <v>77.8</v>
      </c>
      <c r="N345" s="31">
        <f>N346</f>
        <v>53.83</v>
      </c>
      <c r="O345" s="31">
        <f>O346</f>
        <v>229.57</v>
      </c>
      <c r="P345" s="53">
        <f t="shared" si="142"/>
        <v>382.90999999999997</v>
      </c>
      <c r="Q345" s="31">
        <f>Q346</f>
        <v>93.53</v>
      </c>
    </row>
    <row r="346" spans="1:17" ht="12">
      <c r="A346" s="16" t="s">
        <v>142</v>
      </c>
      <c r="B346" s="31">
        <f>B348</f>
        <v>-0.92</v>
      </c>
      <c r="C346" s="31">
        <f>C348</f>
        <v>1.53</v>
      </c>
      <c r="D346" s="31">
        <f>D348</f>
        <v>-116.98</v>
      </c>
      <c r="E346" s="31">
        <f>E348</f>
        <v>-109.14</v>
      </c>
      <c r="F346" s="21">
        <f t="shared" si="140"/>
        <v>-225.51</v>
      </c>
      <c r="G346" s="31">
        <f>G348</f>
        <v>-11.64</v>
      </c>
      <c r="H346" s="31">
        <f>H348</f>
        <v>-51.38</v>
      </c>
      <c r="I346" s="31">
        <f>I348</f>
        <v>-124.3</v>
      </c>
      <c r="J346" s="31">
        <f>J348</f>
        <v>-17.43</v>
      </c>
      <c r="K346" s="21">
        <f t="shared" si="141"/>
        <v>-204.75</v>
      </c>
      <c r="L346" s="31">
        <f>L348</f>
        <v>21.71</v>
      </c>
      <c r="M346" s="31">
        <f>M348</f>
        <v>77.8</v>
      </c>
      <c r="N346" s="31">
        <f>N348</f>
        <v>53.83</v>
      </c>
      <c r="O346" s="31">
        <f>O348</f>
        <v>229.57</v>
      </c>
      <c r="P346" s="53">
        <f t="shared" si="142"/>
        <v>382.90999999999997</v>
      </c>
      <c r="Q346" s="31">
        <f>Q348</f>
        <v>93.53</v>
      </c>
    </row>
    <row r="347" spans="1:17" ht="12">
      <c r="A347" s="16" t="s">
        <v>131</v>
      </c>
      <c r="B347" s="31">
        <f>B348</f>
        <v>-0.92</v>
      </c>
      <c r="C347" s="31">
        <f>C348</f>
        <v>1.53</v>
      </c>
      <c r="D347" s="31">
        <f>D348</f>
        <v>-116.98</v>
      </c>
      <c r="E347" s="31">
        <f>E348</f>
        <v>-109.14</v>
      </c>
      <c r="F347" s="21">
        <f t="shared" si="140"/>
        <v>-225.51</v>
      </c>
      <c r="G347" s="31">
        <f>G348</f>
        <v>-11.64</v>
      </c>
      <c r="H347" s="31">
        <f>H348</f>
        <v>-51.38</v>
      </c>
      <c r="I347" s="31">
        <f>I348</f>
        <v>-124.3</v>
      </c>
      <c r="J347" s="31">
        <f>J348</f>
        <v>-17.43</v>
      </c>
      <c r="K347" s="21">
        <f t="shared" si="141"/>
        <v>-204.75</v>
      </c>
      <c r="L347" s="31">
        <f>L348</f>
        <v>21.71</v>
      </c>
      <c r="M347" s="31">
        <f>M348</f>
        <v>77.8</v>
      </c>
      <c r="N347" s="31">
        <f>N348</f>
        <v>53.83</v>
      </c>
      <c r="O347" s="31">
        <f>O348</f>
        <v>229.57</v>
      </c>
      <c r="P347" s="55">
        <f t="shared" si="142"/>
        <v>382.90999999999997</v>
      </c>
      <c r="Q347" s="31">
        <f>Q348</f>
        <v>93.53</v>
      </c>
    </row>
    <row r="348" spans="1:17" ht="12">
      <c r="A348" s="16" t="s">
        <v>143</v>
      </c>
      <c r="B348" s="45">
        <v>-0.92</v>
      </c>
      <c r="C348" s="45">
        <v>1.53</v>
      </c>
      <c r="D348" s="45">
        <v>-116.98</v>
      </c>
      <c r="E348" s="45">
        <v>-109.14</v>
      </c>
      <c r="F348" s="21">
        <f t="shared" si="140"/>
        <v>-225.51</v>
      </c>
      <c r="G348" s="45">
        <v>-11.64</v>
      </c>
      <c r="H348" s="45">
        <v>-51.38</v>
      </c>
      <c r="I348" s="45">
        <v>-124.3</v>
      </c>
      <c r="J348" s="45">
        <v>-17.43</v>
      </c>
      <c r="K348" s="21">
        <f t="shared" si="141"/>
        <v>-204.75</v>
      </c>
      <c r="L348" s="45">
        <v>21.71</v>
      </c>
      <c r="M348" s="45">
        <v>77.8</v>
      </c>
      <c r="N348" s="45">
        <v>53.83</v>
      </c>
      <c r="O348" s="45">
        <v>229.57</v>
      </c>
      <c r="P348" s="53">
        <f t="shared" si="142"/>
        <v>382.90999999999997</v>
      </c>
      <c r="Q348" s="31">
        <v>93.53</v>
      </c>
    </row>
    <row r="349" spans="1:17" ht="12">
      <c r="A349" s="16" t="s">
        <v>144</v>
      </c>
      <c r="B349" s="31">
        <f>B350</f>
        <v>-1.95</v>
      </c>
      <c r="C349" s="31">
        <f aca="true" t="shared" si="146" ref="C349:E350">C350</f>
        <v>1.42</v>
      </c>
      <c r="D349" s="31">
        <f t="shared" si="146"/>
        <v>1.17</v>
      </c>
      <c r="E349" s="31">
        <f t="shared" si="146"/>
        <v>-6.09</v>
      </c>
      <c r="F349" s="21">
        <f t="shared" si="140"/>
        <v>-5.45</v>
      </c>
      <c r="G349" s="31">
        <f>G350</f>
        <v>8.87</v>
      </c>
      <c r="H349" s="31">
        <f aca="true" t="shared" si="147" ref="H349:J350">H350</f>
        <v>22.18</v>
      </c>
      <c r="I349" s="31">
        <f t="shared" si="147"/>
        <v>-18.17</v>
      </c>
      <c r="J349" s="31">
        <f t="shared" si="147"/>
        <v>213.24</v>
      </c>
      <c r="K349" s="21">
        <f t="shared" si="141"/>
        <v>226.12</v>
      </c>
      <c r="L349" s="31">
        <f>L350</f>
        <v>76.74</v>
      </c>
      <c r="M349" s="31">
        <f aca="true" t="shared" si="148" ref="M349:O350">M350</f>
        <v>36.66</v>
      </c>
      <c r="N349" s="31">
        <f t="shared" si="148"/>
        <v>151</v>
      </c>
      <c r="O349" s="31">
        <f t="shared" si="148"/>
        <v>-372.28</v>
      </c>
      <c r="P349" s="52">
        <f t="shared" si="142"/>
        <v>-107.88</v>
      </c>
      <c r="Q349" s="31">
        <f>Q350</f>
        <v>-42.21</v>
      </c>
    </row>
    <row r="350" spans="1:17" ht="12">
      <c r="A350" s="16" t="s">
        <v>133</v>
      </c>
      <c r="B350" s="31">
        <f>B351</f>
        <v>-1.95</v>
      </c>
      <c r="C350" s="31">
        <f t="shared" si="146"/>
        <v>1.42</v>
      </c>
      <c r="D350" s="31">
        <f t="shared" si="146"/>
        <v>1.17</v>
      </c>
      <c r="E350" s="31">
        <f t="shared" si="146"/>
        <v>-6.09</v>
      </c>
      <c r="F350" s="21">
        <f t="shared" si="140"/>
        <v>-5.45</v>
      </c>
      <c r="G350" s="31">
        <f>G351</f>
        <v>8.87</v>
      </c>
      <c r="H350" s="31">
        <f t="shared" si="147"/>
        <v>22.18</v>
      </c>
      <c r="I350" s="31">
        <f t="shared" si="147"/>
        <v>-18.17</v>
      </c>
      <c r="J350" s="31">
        <f t="shared" si="147"/>
        <v>213.24</v>
      </c>
      <c r="K350" s="21">
        <f t="shared" si="141"/>
        <v>226.12</v>
      </c>
      <c r="L350" s="31">
        <f>L351</f>
        <v>76.74</v>
      </c>
      <c r="M350" s="31">
        <f t="shared" si="148"/>
        <v>36.66</v>
      </c>
      <c r="N350" s="31">
        <f t="shared" si="148"/>
        <v>151</v>
      </c>
      <c r="O350" s="31">
        <f t="shared" si="148"/>
        <v>-372.28</v>
      </c>
      <c r="P350" s="53">
        <f t="shared" si="142"/>
        <v>-107.88</v>
      </c>
      <c r="Q350" s="31">
        <f>Q351</f>
        <v>-42.21</v>
      </c>
    </row>
    <row r="351" spans="1:17" ht="12">
      <c r="A351" s="16" t="s">
        <v>142</v>
      </c>
      <c r="B351" s="45">
        <v>-1.95</v>
      </c>
      <c r="C351" s="45">
        <v>1.42</v>
      </c>
      <c r="D351" s="45">
        <v>1.17</v>
      </c>
      <c r="E351" s="45">
        <v>-6.09</v>
      </c>
      <c r="F351" s="21">
        <f t="shared" si="140"/>
        <v>-5.45</v>
      </c>
      <c r="G351" s="45">
        <v>8.87</v>
      </c>
      <c r="H351" s="45">
        <v>22.18</v>
      </c>
      <c r="I351" s="45">
        <v>-18.17</v>
      </c>
      <c r="J351" s="45">
        <v>213.24</v>
      </c>
      <c r="K351" s="21">
        <f t="shared" si="141"/>
        <v>226.12</v>
      </c>
      <c r="L351" s="45">
        <v>76.74</v>
      </c>
      <c r="M351" s="45">
        <v>36.66</v>
      </c>
      <c r="N351" s="45">
        <v>151</v>
      </c>
      <c r="O351" s="45">
        <v>-372.28</v>
      </c>
      <c r="P351" s="53">
        <f t="shared" si="142"/>
        <v>-107.88</v>
      </c>
      <c r="Q351" s="31">
        <v>-42.21</v>
      </c>
    </row>
    <row r="352" spans="1:17" ht="12">
      <c r="A352" s="16" t="s">
        <v>145</v>
      </c>
      <c r="B352" s="31">
        <f>B353-B363</f>
        <v>-144</v>
      </c>
      <c r="C352" s="31">
        <f>C353-C363</f>
        <v>-92.33999999999999</v>
      </c>
      <c r="D352" s="31">
        <f>D353-D363</f>
        <v>-4.47</v>
      </c>
      <c r="E352" s="31">
        <f>E353-E363</f>
        <v>-220.2</v>
      </c>
      <c r="F352" s="21">
        <f t="shared" si="140"/>
        <v>-461.01</v>
      </c>
      <c r="G352" s="31">
        <f>G353-G363</f>
        <v>-39.540000000000006</v>
      </c>
      <c r="H352" s="31">
        <f>H353-H363</f>
        <v>1.0800000000000027</v>
      </c>
      <c r="I352" s="31">
        <f>I353-I363</f>
        <v>-121.63</v>
      </c>
      <c r="J352" s="31">
        <f>J353-J363</f>
        <v>-19.639999999999997</v>
      </c>
      <c r="K352" s="21">
        <f t="shared" si="141"/>
        <v>-179.73</v>
      </c>
      <c r="L352" s="31">
        <f>L353-L363</f>
        <v>1.2900000000000038</v>
      </c>
      <c r="M352" s="31">
        <f>M353-M363</f>
        <v>5.229999999999997</v>
      </c>
      <c r="N352" s="31">
        <f>N353-N363</f>
        <v>51.2</v>
      </c>
      <c r="O352" s="31">
        <f>O353-O363</f>
        <v>-53.82000000000001</v>
      </c>
      <c r="P352" s="52">
        <f t="shared" si="142"/>
        <v>3.8999999999999986</v>
      </c>
      <c r="Q352" s="31">
        <f>Q353-Q363</f>
        <v>12.61</v>
      </c>
    </row>
    <row r="353" spans="1:17" ht="12">
      <c r="A353" s="16" t="s">
        <v>141</v>
      </c>
      <c r="B353" s="31">
        <f>B354+B357</f>
        <v>1.1</v>
      </c>
      <c r="C353" s="31">
        <f>C354+C357</f>
        <v>0.29</v>
      </c>
      <c r="D353" s="31">
        <f>D354+D357</f>
        <v>-0.29000000000000004</v>
      </c>
      <c r="E353" s="31">
        <f>E354+E357</f>
        <v>3.8600000000000003</v>
      </c>
      <c r="F353" s="21">
        <f t="shared" si="140"/>
        <v>4.960000000000001</v>
      </c>
      <c r="G353" s="31">
        <f>G354+G357</f>
        <v>12.78</v>
      </c>
      <c r="H353" s="31">
        <f>H354+H357</f>
        <v>0.29</v>
      </c>
      <c r="I353" s="31">
        <f>I354+I357</f>
        <v>24.07</v>
      </c>
      <c r="J353" s="31">
        <f>J354+J357</f>
        <v>0.6500000000000001</v>
      </c>
      <c r="K353" s="21">
        <f t="shared" si="141"/>
        <v>37.79</v>
      </c>
      <c r="L353" s="31">
        <f>L354+L357</f>
        <v>-0.03</v>
      </c>
      <c r="M353" s="31">
        <f>M354+M357</f>
        <v>-2.18</v>
      </c>
      <c r="N353" s="31">
        <f>N354+N357</f>
        <v>1.98</v>
      </c>
      <c r="O353" s="31">
        <f>O354+O357</f>
        <v>29.52</v>
      </c>
      <c r="P353" s="52">
        <f t="shared" si="142"/>
        <v>29.29</v>
      </c>
      <c r="Q353" s="31">
        <f>Q354+Q357</f>
        <v>2.62</v>
      </c>
    </row>
    <row r="354" spans="1:17" ht="12">
      <c r="A354" s="16" t="s">
        <v>133</v>
      </c>
      <c r="B354" s="31">
        <f>B355+B356</f>
        <v>1.02</v>
      </c>
      <c r="C354" s="31">
        <f>C355+C356</f>
        <v>0.3</v>
      </c>
      <c r="D354" s="31">
        <f>D355+D356</f>
        <v>-0.16</v>
      </c>
      <c r="E354" s="31">
        <f>E355+E356</f>
        <v>-0.38</v>
      </c>
      <c r="F354" s="21">
        <f t="shared" si="140"/>
        <v>0.7800000000000001</v>
      </c>
      <c r="G354" s="31">
        <f>G355+G356</f>
        <v>-0.05</v>
      </c>
      <c r="H354" s="31">
        <f>H355+H356</f>
        <v>-0.01</v>
      </c>
      <c r="I354" s="31">
        <f>I355+I356</f>
        <v>-0.08</v>
      </c>
      <c r="J354" s="31">
        <f>J355+J356</f>
        <v>0</v>
      </c>
      <c r="K354" s="21">
        <f t="shared" si="141"/>
        <v>-0.14</v>
      </c>
      <c r="L354" s="31">
        <f>L355+L356</f>
        <v>-0.04</v>
      </c>
      <c r="M354" s="31">
        <f>M355+M356</f>
        <v>2.6</v>
      </c>
      <c r="N354" s="31">
        <f>N355+N356</f>
        <v>1.54</v>
      </c>
      <c r="O354" s="31">
        <f>O355+O356</f>
        <v>0.75</v>
      </c>
      <c r="P354" s="53">
        <f t="shared" si="142"/>
        <v>4.85</v>
      </c>
      <c r="Q354" s="31">
        <f>Q355+Q356</f>
        <v>-0.24000000000000002</v>
      </c>
    </row>
    <row r="355" spans="1:17" ht="12">
      <c r="A355" s="16" t="s">
        <v>142</v>
      </c>
      <c r="B355" s="45">
        <v>0</v>
      </c>
      <c r="C355" s="45">
        <v>0</v>
      </c>
      <c r="D355" s="45">
        <v>0</v>
      </c>
      <c r="E355" s="45">
        <v>0</v>
      </c>
      <c r="F355" s="21">
        <f t="shared" si="140"/>
        <v>0</v>
      </c>
      <c r="G355" s="45">
        <v>0</v>
      </c>
      <c r="H355" s="45">
        <v>0</v>
      </c>
      <c r="I355" s="45">
        <v>0</v>
      </c>
      <c r="J355" s="45">
        <v>0</v>
      </c>
      <c r="K355" s="21">
        <f t="shared" si="141"/>
        <v>0</v>
      </c>
      <c r="L355" s="45">
        <v>0</v>
      </c>
      <c r="M355" s="45">
        <v>0</v>
      </c>
      <c r="N355" s="45">
        <v>0.45</v>
      </c>
      <c r="O355" s="45">
        <v>-0.22</v>
      </c>
      <c r="P355" s="53">
        <f t="shared" si="142"/>
        <v>0.23</v>
      </c>
      <c r="Q355" s="31">
        <v>-0.01</v>
      </c>
    </row>
    <row r="356" spans="1:17" ht="12">
      <c r="A356" s="16" t="s">
        <v>134</v>
      </c>
      <c r="B356" s="45">
        <v>1.02</v>
      </c>
      <c r="C356" s="45">
        <v>0.3</v>
      </c>
      <c r="D356" s="45">
        <v>-0.16</v>
      </c>
      <c r="E356" s="45">
        <v>-0.38</v>
      </c>
      <c r="F356" s="21">
        <f t="shared" si="140"/>
        <v>0.7800000000000001</v>
      </c>
      <c r="G356" s="45">
        <v>-0.05</v>
      </c>
      <c r="H356" s="45">
        <v>-0.01</v>
      </c>
      <c r="I356" s="45">
        <v>-0.08</v>
      </c>
      <c r="J356" s="45">
        <v>0</v>
      </c>
      <c r="K356" s="21">
        <f t="shared" si="141"/>
        <v>-0.14</v>
      </c>
      <c r="L356" s="45">
        <v>-0.04</v>
      </c>
      <c r="M356" s="45">
        <v>2.6</v>
      </c>
      <c r="N356" s="45">
        <v>1.09</v>
      </c>
      <c r="O356" s="45">
        <v>0.97</v>
      </c>
      <c r="P356" s="53">
        <f t="shared" si="142"/>
        <v>4.62</v>
      </c>
      <c r="Q356" s="31">
        <v>-0.23</v>
      </c>
    </row>
    <row r="357" spans="1:17" ht="12">
      <c r="A357" s="16" t="s">
        <v>130</v>
      </c>
      <c r="B357" s="31">
        <f>B358+B359</f>
        <v>0.08</v>
      </c>
      <c r="C357" s="31">
        <f>C358+C359</f>
        <v>-0.01</v>
      </c>
      <c r="D357" s="31">
        <f>D358+D359</f>
        <v>-0.13</v>
      </c>
      <c r="E357" s="31">
        <f>E358+E359</f>
        <v>4.24</v>
      </c>
      <c r="F357" s="21">
        <f t="shared" si="140"/>
        <v>4.180000000000001</v>
      </c>
      <c r="G357" s="31">
        <f>G358+G359</f>
        <v>12.83</v>
      </c>
      <c r="H357" s="31">
        <f>H358+H359</f>
        <v>0.3</v>
      </c>
      <c r="I357" s="31">
        <f>I358+I359</f>
        <v>24.15</v>
      </c>
      <c r="J357" s="31">
        <f>J358+J359</f>
        <v>0.6500000000000001</v>
      </c>
      <c r="K357" s="21">
        <f t="shared" si="141"/>
        <v>37.93</v>
      </c>
      <c r="L357" s="31">
        <f>L358+L359</f>
        <v>0.01</v>
      </c>
      <c r="M357" s="31">
        <f>M358+M359</f>
        <v>-4.78</v>
      </c>
      <c r="N357" s="31">
        <f>N358+N359</f>
        <v>0.44</v>
      </c>
      <c r="O357" s="31">
        <f>O358+O359</f>
        <v>28.77</v>
      </c>
      <c r="P357" s="53">
        <f t="shared" si="142"/>
        <v>24.439999999999998</v>
      </c>
      <c r="Q357" s="31">
        <f>Q358+Q359</f>
        <v>2.8600000000000003</v>
      </c>
    </row>
    <row r="358" spans="1:17" ht="12">
      <c r="A358" s="16" t="s">
        <v>142</v>
      </c>
      <c r="B358" s="31">
        <f>B361</f>
        <v>0.02</v>
      </c>
      <c r="C358" s="31">
        <f aca="true" t="shared" si="149" ref="C358:E359">C361</f>
        <v>-0.01</v>
      </c>
      <c r="D358" s="31">
        <f t="shared" si="149"/>
        <v>0.19</v>
      </c>
      <c r="E358" s="31">
        <f t="shared" si="149"/>
        <v>3.88</v>
      </c>
      <c r="F358" s="21">
        <f t="shared" si="140"/>
        <v>4.08</v>
      </c>
      <c r="G358" s="31">
        <f>G361</f>
        <v>0.64</v>
      </c>
      <c r="H358" s="31">
        <f aca="true" t="shared" si="150" ref="H358:J359">H361</f>
        <v>0.09</v>
      </c>
      <c r="I358" s="31">
        <f t="shared" si="150"/>
        <v>0</v>
      </c>
      <c r="J358" s="31">
        <f t="shared" si="150"/>
        <v>-0.69</v>
      </c>
      <c r="K358" s="21">
        <f t="shared" si="141"/>
        <v>0.040000000000000036</v>
      </c>
      <c r="L358" s="31">
        <f>L361</f>
        <v>0.01</v>
      </c>
      <c r="M358" s="31">
        <f aca="true" t="shared" si="151" ref="M358:O359">M361</f>
        <v>-0.05</v>
      </c>
      <c r="N358" s="31">
        <f t="shared" si="151"/>
        <v>0</v>
      </c>
      <c r="O358" s="31">
        <f t="shared" si="151"/>
        <v>0</v>
      </c>
      <c r="P358" s="53">
        <f t="shared" si="142"/>
        <v>-0.04</v>
      </c>
      <c r="Q358" s="31">
        <f>Q361</f>
        <v>2.89</v>
      </c>
    </row>
    <row r="359" spans="1:17" ht="12">
      <c r="A359" s="16" t="s">
        <v>134</v>
      </c>
      <c r="B359" s="31">
        <f>B362</f>
        <v>0.06</v>
      </c>
      <c r="C359" s="31">
        <f t="shared" si="149"/>
        <v>0</v>
      </c>
      <c r="D359" s="31">
        <f t="shared" si="149"/>
        <v>-0.32</v>
      </c>
      <c r="E359" s="31">
        <f t="shared" si="149"/>
        <v>0.36</v>
      </c>
      <c r="F359" s="21">
        <f t="shared" si="140"/>
        <v>0.09999999999999998</v>
      </c>
      <c r="G359" s="31">
        <f>G362</f>
        <v>12.19</v>
      </c>
      <c r="H359" s="31">
        <f t="shared" si="150"/>
        <v>0.21</v>
      </c>
      <c r="I359" s="31">
        <f t="shared" si="150"/>
        <v>24.15</v>
      </c>
      <c r="J359" s="31">
        <f t="shared" si="150"/>
        <v>1.34</v>
      </c>
      <c r="K359" s="21">
        <f t="shared" si="141"/>
        <v>37.89</v>
      </c>
      <c r="L359" s="31">
        <f>L362</f>
        <v>0</v>
      </c>
      <c r="M359" s="31">
        <f t="shared" si="151"/>
        <v>-4.73</v>
      </c>
      <c r="N359" s="31">
        <f t="shared" si="151"/>
        <v>0.44</v>
      </c>
      <c r="O359" s="31">
        <f t="shared" si="151"/>
        <v>28.77</v>
      </c>
      <c r="P359" s="53">
        <f t="shared" si="142"/>
        <v>24.48</v>
      </c>
      <c r="Q359" s="31">
        <f>Q362</f>
        <v>-0.03</v>
      </c>
    </row>
    <row r="360" spans="1:17" ht="12">
      <c r="A360" s="16" t="s">
        <v>131</v>
      </c>
      <c r="B360" s="31">
        <f>B361+B362</f>
        <v>0.08</v>
      </c>
      <c r="C360" s="31">
        <f>C361+C362</f>
        <v>-0.01</v>
      </c>
      <c r="D360" s="31">
        <f>D361+D362</f>
        <v>-0.13</v>
      </c>
      <c r="E360" s="31">
        <f>E361+E362</f>
        <v>4.24</v>
      </c>
      <c r="F360" s="21">
        <f aca="true" t="shared" si="152" ref="F360:F416">SUM(B360:E360)</f>
        <v>4.180000000000001</v>
      </c>
      <c r="G360" s="31">
        <f>G361+G362</f>
        <v>12.83</v>
      </c>
      <c r="H360" s="31">
        <f>H361+H362</f>
        <v>0.3</v>
      </c>
      <c r="I360" s="31">
        <f>I361+I362</f>
        <v>24.15</v>
      </c>
      <c r="J360" s="31">
        <f>J361+J362</f>
        <v>0.6500000000000001</v>
      </c>
      <c r="K360" s="21">
        <f aca="true" t="shared" si="153" ref="K360:K416">SUM(G360:J360)</f>
        <v>37.93</v>
      </c>
      <c r="L360" s="31">
        <f>L361+L362</f>
        <v>0.01</v>
      </c>
      <c r="M360" s="31">
        <f>M361+M362</f>
        <v>-4.78</v>
      </c>
      <c r="N360" s="31">
        <f>N361+N362</f>
        <v>0.44</v>
      </c>
      <c r="O360" s="31">
        <f>O361+O362</f>
        <v>28.77</v>
      </c>
      <c r="P360" s="55">
        <f t="shared" si="142"/>
        <v>24.439999999999998</v>
      </c>
      <c r="Q360" s="31">
        <f>Q361+Q362</f>
        <v>2.8600000000000003</v>
      </c>
    </row>
    <row r="361" spans="1:17" ht="12">
      <c r="A361" s="16" t="s">
        <v>143</v>
      </c>
      <c r="B361" s="45">
        <v>0.02</v>
      </c>
      <c r="C361" s="45">
        <v>-0.01</v>
      </c>
      <c r="D361" s="45">
        <v>0.19</v>
      </c>
      <c r="E361" s="45">
        <v>3.88</v>
      </c>
      <c r="F361" s="21">
        <f t="shared" si="152"/>
        <v>4.08</v>
      </c>
      <c r="G361" s="45">
        <v>0.64</v>
      </c>
      <c r="H361" s="45">
        <v>0.09</v>
      </c>
      <c r="I361" s="45">
        <v>0</v>
      </c>
      <c r="J361" s="45">
        <v>-0.69</v>
      </c>
      <c r="K361" s="21">
        <f t="shared" si="153"/>
        <v>0.040000000000000036</v>
      </c>
      <c r="L361" s="45">
        <v>0.01</v>
      </c>
      <c r="M361" s="45">
        <v>-0.05</v>
      </c>
      <c r="N361" s="45">
        <v>0</v>
      </c>
      <c r="O361" s="45">
        <v>0</v>
      </c>
      <c r="P361" s="53">
        <f t="shared" si="142"/>
        <v>-0.04</v>
      </c>
      <c r="Q361" s="31">
        <v>2.89</v>
      </c>
    </row>
    <row r="362" spans="1:17" ht="12">
      <c r="A362" s="16" t="s">
        <v>135</v>
      </c>
      <c r="B362" s="45">
        <v>0.06</v>
      </c>
      <c r="C362" s="45">
        <v>0</v>
      </c>
      <c r="D362" s="45">
        <v>-0.32</v>
      </c>
      <c r="E362" s="45">
        <v>0.36</v>
      </c>
      <c r="F362" s="21">
        <f t="shared" si="152"/>
        <v>0.09999999999999998</v>
      </c>
      <c r="G362" s="45">
        <v>12.19</v>
      </c>
      <c r="H362" s="45">
        <v>0.21</v>
      </c>
      <c r="I362" s="45">
        <v>24.15</v>
      </c>
      <c r="J362" s="45">
        <v>1.34</v>
      </c>
      <c r="K362" s="21">
        <f t="shared" si="153"/>
        <v>37.89</v>
      </c>
      <c r="L362" s="45">
        <v>0</v>
      </c>
      <c r="M362" s="45">
        <v>-4.73</v>
      </c>
      <c r="N362" s="45">
        <v>0.44</v>
      </c>
      <c r="O362" s="45">
        <v>28.77</v>
      </c>
      <c r="P362" s="53">
        <f t="shared" si="142"/>
        <v>24.48</v>
      </c>
      <c r="Q362" s="31">
        <v>-0.03</v>
      </c>
    </row>
    <row r="363" spans="1:17" ht="12">
      <c r="A363" s="16" t="s">
        <v>144</v>
      </c>
      <c r="B363" s="31">
        <f>B364+B366+B369+B371</f>
        <v>145.1</v>
      </c>
      <c r="C363" s="31">
        <f>C364+C366+C369+C371</f>
        <v>92.63</v>
      </c>
      <c r="D363" s="31">
        <f>D364+D366+D369+D371</f>
        <v>4.18</v>
      </c>
      <c r="E363" s="31">
        <f>E364+E366+E369+E371</f>
        <v>224.06</v>
      </c>
      <c r="F363" s="21">
        <f t="shared" si="152"/>
        <v>465.97</v>
      </c>
      <c r="G363" s="31">
        <f>G364+G366+G369+G371</f>
        <v>52.32000000000001</v>
      </c>
      <c r="H363" s="31">
        <f>H364+H366+H369+H371</f>
        <v>-0.7900000000000027</v>
      </c>
      <c r="I363" s="31">
        <f>I364+I366+I369+I371</f>
        <v>145.7</v>
      </c>
      <c r="J363" s="31">
        <f>J364+J366+J369+J371</f>
        <v>20.289999999999996</v>
      </c>
      <c r="K363" s="21">
        <f t="shared" si="153"/>
        <v>217.51999999999998</v>
      </c>
      <c r="L363" s="31">
        <f>L364+L366+L369+L371</f>
        <v>-1.3200000000000038</v>
      </c>
      <c r="M363" s="31">
        <f>M364+M366+M369+M371</f>
        <v>-7.409999999999997</v>
      </c>
      <c r="N363" s="31">
        <f>N364+N366+N369+N371</f>
        <v>-49.220000000000006</v>
      </c>
      <c r="O363" s="31">
        <f>O364+O366+O369+O371</f>
        <v>83.34</v>
      </c>
      <c r="P363" s="52">
        <f t="shared" si="142"/>
        <v>25.39</v>
      </c>
      <c r="Q363" s="31">
        <f>Q364+Q366+Q369+Q371</f>
        <v>-9.99</v>
      </c>
    </row>
    <row r="364" spans="1:17" ht="12">
      <c r="A364" s="16" t="s">
        <v>146</v>
      </c>
      <c r="B364" s="31">
        <f>B365</f>
        <v>76.22</v>
      </c>
      <c r="C364" s="31">
        <f>C365</f>
        <v>-6.64</v>
      </c>
      <c r="D364" s="31">
        <f>D365</f>
        <v>-1.38</v>
      </c>
      <c r="E364" s="31">
        <f>E365</f>
        <v>70.31</v>
      </c>
      <c r="F364" s="21">
        <f t="shared" si="152"/>
        <v>138.51</v>
      </c>
      <c r="G364" s="31">
        <f>G365</f>
        <v>-3.33</v>
      </c>
      <c r="H364" s="31">
        <f>H365</f>
        <v>-6.56</v>
      </c>
      <c r="I364" s="31">
        <f>I365</f>
        <v>-5.05</v>
      </c>
      <c r="J364" s="31">
        <f>J365</f>
        <v>-6.67</v>
      </c>
      <c r="K364" s="21">
        <f t="shared" si="153"/>
        <v>-21.61</v>
      </c>
      <c r="L364" s="31">
        <f>L365</f>
        <v>-6.87</v>
      </c>
      <c r="M364" s="31">
        <f>M365</f>
        <v>-6.72</v>
      </c>
      <c r="N364" s="31">
        <f>N365</f>
        <v>-9.35</v>
      </c>
      <c r="O364" s="31">
        <f>O365</f>
        <v>-6.33</v>
      </c>
      <c r="P364" s="53">
        <f t="shared" si="142"/>
        <v>-29.269999999999996</v>
      </c>
      <c r="Q364" s="31">
        <f>Q365</f>
        <v>-10.96</v>
      </c>
    </row>
    <row r="365" spans="1:17" ht="12">
      <c r="A365" s="16" t="s">
        <v>147</v>
      </c>
      <c r="B365" s="17">
        <v>76.22</v>
      </c>
      <c r="C365" s="17">
        <v>-6.64</v>
      </c>
      <c r="D365" s="17">
        <v>-1.38</v>
      </c>
      <c r="E365" s="17">
        <v>70.31</v>
      </c>
      <c r="F365" s="21">
        <f t="shared" si="152"/>
        <v>138.51</v>
      </c>
      <c r="G365" s="17">
        <v>-3.33</v>
      </c>
      <c r="H365" s="17">
        <v>-6.56</v>
      </c>
      <c r="I365" s="17">
        <v>-5.05</v>
      </c>
      <c r="J365" s="17">
        <v>-6.67</v>
      </c>
      <c r="K365" s="21">
        <f t="shared" si="153"/>
        <v>-21.61</v>
      </c>
      <c r="L365" s="17">
        <v>-6.87</v>
      </c>
      <c r="M365" s="17">
        <v>-6.72</v>
      </c>
      <c r="N365" s="17">
        <v>-9.35</v>
      </c>
      <c r="O365" s="17">
        <v>-6.33</v>
      </c>
      <c r="P365" s="56">
        <f t="shared" si="142"/>
        <v>-29.269999999999996</v>
      </c>
      <c r="Q365" s="31">
        <v>-10.96</v>
      </c>
    </row>
    <row r="366" spans="1:17" ht="12">
      <c r="A366" s="16" t="s">
        <v>133</v>
      </c>
      <c r="B366" s="31">
        <f>B367+B368</f>
        <v>33.05</v>
      </c>
      <c r="C366" s="31">
        <f>C367+C368</f>
        <v>19.32</v>
      </c>
      <c r="D366" s="31">
        <f>D367+D368</f>
        <v>-29.32</v>
      </c>
      <c r="E366" s="31">
        <f>E367+E368</f>
        <v>15.7</v>
      </c>
      <c r="F366" s="21">
        <f t="shared" si="152"/>
        <v>38.75</v>
      </c>
      <c r="G366" s="31">
        <f>G367+G368</f>
        <v>0.3000000000000007</v>
      </c>
      <c r="H366" s="31">
        <f>H367+H368</f>
        <v>19.25</v>
      </c>
      <c r="I366" s="31">
        <f>I367+I368</f>
        <v>35.11</v>
      </c>
      <c r="J366" s="31">
        <f>J367+J368</f>
        <v>-16.160000000000004</v>
      </c>
      <c r="K366" s="21">
        <f t="shared" si="153"/>
        <v>38.49999999999999</v>
      </c>
      <c r="L366" s="31">
        <f>L367+L368</f>
        <v>-8.82</v>
      </c>
      <c r="M366" s="31">
        <f>M367+M368</f>
        <v>-14.799999999999999</v>
      </c>
      <c r="N366" s="31">
        <f>N367+N368</f>
        <v>-24.880000000000003</v>
      </c>
      <c r="O366" s="31">
        <f>O367+O368</f>
        <v>-27.17</v>
      </c>
      <c r="P366" s="53">
        <f t="shared" si="142"/>
        <v>-75.67</v>
      </c>
      <c r="Q366" s="31">
        <f>Q367+Q368</f>
        <v>-17.27</v>
      </c>
    </row>
    <row r="367" spans="1:17" ht="12">
      <c r="A367" s="16" t="s">
        <v>142</v>
      </c>
      <c r="B367" s="45">
        <v>11.66</v>
      </c>
      <c r="C367" s="45">
        <v>1.32</v>
      </c>
      <c r="D367" s="45">
        <v>-13.58</v>
      </c>
      <c r="E367" s="45">
        <v>11</v>
      </c>
      <c r="F367" s="21">
        <f t="shared" si="152"/>
        <v>10.4</v>
      </c>
      <c r="G367" s="45">
        <v>0</v>
      </c>
      <c r="H367" s="45">
        <v>8.81</v>
      </c>
      <c r="I367" s="45">
        <v>-7.59</v>
      </c>
      <c r="J367" s="45">
        <v>2.5</v>
      </c>
      <c r="K367" s="21">
        <f t="shared" si="153"/>
        <v>3.7200000000000006</v>
      </c>
      <c r="L367" s="45">
        <v>7</v>
      </c>
      <c r="M367" s="45">
        <v>4.17</v>
      </c>
      <c r="N367" s="45">
        <v>-0.01</v>
      </c>
      <c r="O367" s="45">
        <v>-12.68</v>
      </c>
      <c r="P367" s="53">
        <f t="shared" si="142"/>
        <v>-1.5199999999999996</v>
      </c>
      <c r="Q367" s="31">
        <v>1</v>
      </c>
    </row>
    <row r="368" spans="1:17" ht="12">
      <c r="A368" s="16" t="s">
        <v>134</v>
      </c>
      <c r="B368" s="45">
        <v>21.389999999999997</v>
      </c>
      <c r="C368" s="45">
        <v>18</v>
      </c>
      <c r="D368" s="45">
        <v>-15.740000000000002</v>
      </c>
      <c r="E368" s="45">
        <v>4.699999999999999</v>
      </c>
      <c r="F368" s="21">
        <f t="shared" si="152"/>
        <v>28.349999999999998</v>
      </c>
      <c r="G368" s="45">
        <v>0.3000000000000007</v>
      </c>
      <c r="H368" s="45">
        <v>10.439999999999998</v>
      </c>
      <c r="I368" s="45">
        <v>42.7</v>
      </c>
      <c r="J368" s="45">
        <v>-18.660000000000004</v>
      </c>
      <c r="K368" s="21">
        <f t="shared" si="153"/>
        <v>34.779999999999994</v>
      </c>
      <c r="L368" s="45">
        <v>-15.82</v>
      </c>
      <c r="M368" s="45">
        <v>-18.97</v>
      </c>
      <c r="N368" s="45">
        <v>-24.87</v>
      </c>
      <c r="O368" s="45">
        <v>-14.49</v>
      </c>
      <c r="P368" s="53">
        <f t="shared" si="142"/>
        <v>-74.14999999999999</v>
      </c>
      <c r="Q368" s="31">
        <v>-18.27</v>
      </c>
    </row>
    <row r="369" spans="1:17" ht="12">
      <c r="A369" s="16" t="s">
        <v>94</v>
      </c>
      <c r="B369" s="31">
        <f>B370</f>
        <v>-4.459999999999999</v>
      </c>
      <c r="C369" s="31">
        <f>C370</f>
        <v>17</v>
      </c>
      <c r="D369" s="31">
        <f>D370</f>
        <v>11.27</v>
      </c>
      <c r="E369" s="31">
        <f>E370</f>
        <v>75.59</v>
      </c>
      <c r="F369" s="21">
        <f t="shared" si="152"/>
        <v>99.4</v>
      </c>
      <c r="G369" s="31">
        <f>G370</f>
        <v>-6.719999999999999</v>
      </c>
      <c r="H369" s="31">
        <f>H370</f>
        <v>16.31</v>
      </c>
      <c r="I369" s="31">
        <f>I370</f>
        <v>5.489999999999998</v>
      </c>
      <c r="J369" s="31">
        <f>J370</f>
        <v>21.62</v>
      </c>
      <c r="K369" s="21">
        <f t="shared" si="153"/>
        <v>36.7</v>
      </c>
      <c r="L369" s="31">
        <f>L370</f>
        <v>4.43</v>
      </c>
      <c r="M369" s="31">
        <f>M370</f>
        <v>40.03</v>
      </c>
      <c r="N369" s="31">
        <f>N370</f>
        <v>16.29</v>
      </c>
      <c r="O369" s="31">
        <f>O370</f>
        <v>42.05</v>
      </c>
      <c r="P369" s="53">
        <f t="shared" si="142"/>
        <v>102.8</v>
      </c>
      <c r="Q369" s="31">
        <f>Q370</f>
        <v>20.06</v>
      </c>
    </row>
    <row r="370" spans="1:17" ht="12">
      <c r="A370" s="16" t="s">
        <v>148</v>
      </c>
      <c r="B370" s="17">
        <v>-4.459999999999999</v>
      </c>
      <c r="C370" s="17">
        <v>17</v>
      </c>
      <c r="D370" s="17">
        <v>11.27</v>
      </c>
      <c r="E370" s="17">
        <v>75.59</v>
      </c>
      <c r="F370" s="21">
        <f t="shared" si="152"/>
        <v>99.4</v>
      </c>
      <c r="G370" s="17">
        <v>-6.719999999999999</v>
      </c>
      <c r="H370" s="17">
        <v>16.31</v>
      </c>
      <c r="I370" s="17">
        <v>5.489999999999998</v>
      </c>
      <c r="J370" s="17">
        <v>21.62</v>
      </c>
      <c r="K370" s="21">
        <f t="shared" si="153"/>
        <v>36.7</v>
      </c>
      <c r="L370" s="17">
        <v>4.43</v>
      </c>
      <c r="M370" s="17">
        <v>40.03</v>
      </c>
      <c r="N370" s="17">
        <v>16.29</v>
      </c>
      <c r="O370" s="17">
        <v>42.05</v>
      </c>
      <c r="P370" s="56">
        <f t="shared" si="142"/>
        <v>102.8</v>
      </c>
      <c r="Q370" s="31">
        <v>20.06</v>
      </c>
    </row>
    <row r="371" spans="1:17" ht="12">
      <c r="A371" s="16" t="s">
        <v>130</v>
      </c>
      <c r="B371" s="31">
        <f>B372+B373</f>
        <v>40.29</v>
      </c>
      <c r="C371" s="31">
        <f>C372+C373</f>
        <v>62.95</v>
      </c>
      <c r="D371" s="31">
        <f>D372+D373</f>
        <v>23.61</v>
      </c>
      <c r="E371" s="31">
        <f>E372+E373</f>
        <v>62.459999999999994</v>
      </c>
      <c r="F371" s="21">
        <f t="shared" si="152"/>
        <v>189.31</v>
      </c>
      <c r="G371" s="31">
        <f>G372+G373</f>
        <v>62.07000000000001</v>
      </c>
      <c r="H371" s="31">
        <f>H372+H373</f>
        <v>-29.790000000000003</v>
      </c>
      <c r="I371" s="31">
        <f>I372+I373</f>
        <v>110.15</v>
      </c>
      <c r="J371" s="31">
        <f>J372+J373</f>
        <v>21.5</v>
      </c>
      <c r="K371" s="21">
        <f t="shared" si="153"/>
        <v>163.93</v>
      </c>
      <c r="L371" s="31">
        <f>L372+L373</f>
        <v>9.939999999999998</v>
      </c>
      <c r="M371" s="31">
        <f>M372+M373</f>
        <v>-25.919999999999998</v>
      </c>
      <c r="N371" s="31">
        <f>N372+N373</f>
        <v>-31.28</v>
      </c>
      <c r="O371" s="31">
        <f>O372+O373</f>
        <v>74.79</v>
      </c>
      <c r="P371" s="53">
        <f t="shared" si="142"/>
        <v>27.53</v>
      </c>
      <c r="Q371" s="31">
        <f>Q372+Q373</f>
        <v>-1.8199999999999985</v>
      </c>
    </row>
    <row r="372" spans="1:17" ht="12">
      <c r="A372" s="16" t="s">
        <v>142</v>
      </c>
      <c r="B372" s="31">
        <f>B378+B375</f>
        <v>-0.2799999999999998</v>
      </c>
      <c r="C372" s="31">
        <f>C378+C375</f>
        <v>0.3599999999999992</v>
      </c>
      <c r="D372" s="31">
        <f>D378+D375</f>
        <v>12.6</v>
      </c>
      <c r="E372" s="31">
        <f>E378+E375</f>
        <v>-8.98</v>
      </c>
      <c r="F372" s="21">
        <f t="shared" si="152"/>
        <v>3.6999999999999993</v>
      </c>
      <c r="G372" s="31">
        <f>G378+G375</f>
        <v>-0.14999999999999947</v>
      </c>
      <c r="H372" s="31">
        <f>H378+H375</f>
        <v>0.5700000000000002</v>
      </c>
      <c r="I372" s="31">
        <f>I378+I375</f>
        <v>0.79</v>
      </c>
      <c r="J372" s="31">
        <f>J378+J375</f>
        <v>22.1</v>
      </c>
      <c r="K372" s="21">
        <f t="shared" si="153"/>
        <v>23.310000000000002</v>
      </c>
      <c r="L372" s="31">
        <f>L378+L375</f>
        <v>1.61</v>
      </c>
      <c r="M372" s="31">
        <f>M378+M375</f>
        <v>-22.54</v>
      </c>
      <c r="N372" s="31">
        <f>N378+N375</f>
        <v>9.62</v>
      </c>
      <c r="O372" s="31">
        <f>O378+O375</f>
        <v>-0.4</v>
      </c>
      <c r="P372" s="53">
        <f t="shared" si="142"/>
        <v>-11.71</v>
      </c>
      <c r="Q372" s="31">
        <f>Q378+Q375</f>
        <v>2.6900000000000004</v>
      </c>
    </row>
    <row r="373" spans="1:17" ht="12">
      <c r="A373" s="16" t="s">
        <v>134</v>
      </c>
      <c r="B373" s="31">
        <f>B376+B379</f>
        <v>40.57</v>
      </c>
      <c r="C373" s="31">
        <f>C376+C379</f>
        <v>62.59</v>
      </c>
      <c r="D373" s="31">
        <f>D376+D379</f>
        <v>11.01</v>
      </c>
      <c r="E373" s="31">
        <f>E376+E379</f>
        <v>71.44</v>
      </c>
      <c r="F373" s="21">
        <f t="shared" si="152"/>
        <v>185.61</v>
      </c>
      <c r="G373" s="31">
        <f>G376+G379</f>
        <v>62.220000000000006</v>
      </c>
      <c r="H373" s="31">
        <f>H376+H379</f>
        <v>-30.360000000000003</v>
      </c>
      <c r="I373" s="31">
        <f>I376+I379</f>
        <v>109.36</v>
      </c>
      <c r="J373" s="31">
        <f>J376+J379</f>
        <v>-0.5999999999999996</v>
      </c>
      <c r="K373" s="21">
        <f t="shared" si="153"/>
        <v>140.62</v>
      </c>
      <c r="L373" s="31">
        <f>L376+L379</f>
        <v>8.329999999999998</v>
      </c>
      <c r="M373" s="31">
        <f>M376+M379</f>
        <v>-3.38</v>
      </c>
      <c r="N373" s="31">
        <f>N376+N379</f>
        <v>-40.9</v>
      </c>
      <c r="O373" s="31">
        <f>O376+O379</f>
        <v>75.19000000000001</v>
      </c>
      <c r="P373" s="53">
        <f t="shared" si="142"/>
        <v>39.24000000000001</v>
      </c>
      <c r="Q373" s="31">
        <f>Q376+Q379</f>
        <v>-4.509999999999999</v>
      </c>
    </row>
    <row r="374" spans="1:17" ht="12">
      <c r="A374" s="16" t="s">
        <v>149</v>
      </c>
      <c r="B374" s="31">
        <f>B375+B376</f>
        <v>-2.5300000000000002</v>
      </c>
      <c r="C374" s="31">
        <f>C375+C376</f>
        <v>-2.59</v>
      </c>
      <c r="D374" s="31">
        <f>D375+D376</f>
        <v>1.99</v>
      </c>
      <c r="E374" s="31">
        <f>E375+E376</f>
        <v>3.33</v>
      </c>
      <c r="F374" s="21">
        <f t="shared" si="152"/>
        <v>0.20000000000000018</v>
      </c>
      <c r="G374" s="31">
        <f>G375+G376</f>
        <v>0.8400000000000001</v>
      </c>
      <c r="H374" s="31">
        <f>H375+H376</f>
        <v>1.9099999999999997</v>
      </c>
      <c r="I374" s="31">
        <f>I375+I376</f>
        <v>5.23</v>
      </c>
      <c r="J374" s="31">
        <f>J375+J376</f>
        <v>3.58</v>
      </c>
      <c r="K374" s="21">
        <f t="shared" si="153"/>
        <v>11.56</v>
      </c>
      <c r="L374" s="31">
        <f>L375+L376</f>
        <v>-4.71</v>
      </c>
      <c r="M374" s="31">
        <f>M375+M376</f>
        <v>0.6</v>
      </c>
      <c r="N374" s="31">
        <f>N375+N376</f>
        <v>4.28</v>
      </c>
      <c r="O374" s="31">
        <f>O375+O376</f>
        <v>4.51</v>
      </c>
      <c r="P374" s="53">
        <f t="shared" si="142"/>
        <v>4.68</v>
      </c>
      <c r="Q374" s="31">
        <f>Q375+Q376</f>
        <v>0.96</v>
      </c>
    </row>
    <row r="375" spans="1:17" ht="12">
      <c r="A375" s="16" t="s">
        <v>143</v>
      </c>
      <c r="B375" s="45">
        <v>0</v>
      </c>
      <c r="C375" s="45">
        <v>0</v>
      </c>
      <c r="D375" s="45">
        <v>0</v>
      </c>
      <c r="E375" s="45">
        <v>0</v>
      </c>
      <c r="F375" s="21">
        <f t="shared" si="152"/>
        <v>0</v>
      </c>
      <c r="G375" s="45">
        <v>0</v>
      </c>
      <c r="H375" s="45">
        <v>0</v>
      </c>
      <c r="I375" s="45">
        <v>0</v>
      </c>
      <c r="J375" s="45">
        <v>0</v>
      </c>
      <c r="K375" s="21">
        <f t="shared" si="153"/>
        <v>0</v>
      </c>
      <c r="L375" s="45">
        <v>0</v>
      </c>
      <c r="M375" s="45">
        <v>0</v>
      </c>
      <c r="N375" s="45">
        <v>0</v>
      </c>
      <c r="O375" s="45">
        <v>0</v>
      </c>
      <c r="P375" s="53">
        <f t="shared" si="142"/>
        <v>0</v>
      </c>
      <c r="Q375" s="31">
        <v>3</v>
      </c>
    </row>
    <row r="376" spans="1:17" ht="12">
      <c r="A376" s="16" t="s">
        <v>135</v>
      </c>
      <c r="B376" s="45">
        <f>-1.76-0.77</f>
        <v>-2.5300000000000002</v>
      </c>
      <c r="C376" s="45">
        <f>-1.9-0.69</f>
        <v>-2.59</v>
      </c>
      <c r="D376" s="45">
        <f>-0.47+2.46</f>
        <v>1.99</v>
      </c>
      <c r="E376" s="45">
        <f>1.65+1.68</f>
        <v>3.33</v>
      </c>
      <c r="F376" s="21">
        <f t="shared" si="152"/>
        <v>0.20000000000000018</v>
      </c>
      <c r="G376" s="45">
        <f>-0.21+1.05</f>
        <v>0.8400000000000001</v>
      </c>
      <c r="H376" s="45">
        <f>-0.37+2.28</f>
        <v>1.9099999999999997</v>
      </c>
      <c r="I376" s="45">
        <f>3.48+1.75</f>
        <v>5.23</v>
      </c>
      <c r="J376" s="45">
        <f>-0.07+3.65</f>
        <v>3.58</v>
      </c>
      <c r="K376" s="21">
        <f t="shared" si="153"/>
        <v>11.56</v>
      </c>
      <c r="L376" s="45">
        <v>-4.71</v>
      </c>
      <c r="M376" s="45">
        <v>0.6</v>
      </c>
      <c r="N376" s="45">
        <v>4.28</v>
      </c>
      <c r="O376" s="45">
        <v>4.51</v>
      </c>
      <c r="P376" s="53">
        <f t="shared" si="142"/>
        <v>4.68</v>
      </c>
      <c r="Q376" s="31">
        <v>-2.04</v>
      </c>
    </row>
    <row r="377" spans="1:17" ht="12">
      <c r="A377" s="16" t="s">
        <v>131</v>
      </c>
      <c r="B377" s="31">
        <f>B378+B379</f>
        <v>42.82</v>
      </c>
      <c r="C377" s="31">
        <f>C378+C379</f>
        <v>65.54</v>
      </c>
      <c r="D377" s="31">
        <f>D378+D379</f>
        <v>21.619999999999997</v>
      </c>
      <c r="E377" s="31">
        <f>E378+E379</f>
        <v>59.129999999999995</v>
      </c>
      <c r="F377" s="21">
        <f t="shared" si="152"/>
        <v>189.11</v>
      </c>
      <c r="G377" s="31">
        <f>G378+G379</f>
        <v>61.230000000000004</v>
      </c>
      <c r="H377" s="31">
        <f>H378+H379</f>
        <v>-31.700000000000003</v>
      </c>
      <c r="I377" s="31">
        <f>I378+I379</f>
        <v>104.92</v>
      </c>
      <c r="J377" s="31">
        <f>J378+J379</f>
        <v>17.92</v>
      </c>
      <c r="K377" s="21">
        <f t="shared" si="153"/>
        <v>152.37</v>
      </c>
      <c r="L377" s="31">
        <f>L378+L379</f>
        <v>14.649999999999999</v>
      </c>
      <c r="M377" s="31">
        <f>M378+M379</f>
        <v>-26.52</v>
      </c>
      <c r="N377" s="31">
        <f>N378+N379</f>
        <v>-35.56</v>
      </c>
      <c r="O377" s="31">
        <f>O378+O379</f>
        <v>70.28</v>
      </c>
      <c r="P377" s="21">
        <f>SUM(L377:O377)</f>
        <v>22.849999999999994</v>
      </c>
      <c r="Q377" s="31">
        <f>Q378+Q379</f>
        <v>-2.7799999999999985</v>
      </c>
    </row>
    <row r="378" spans="1:17" ht="12">
      <c r="A378" s="16" t="s">
        <v>143</v>
      </c>
      <c r="B378" s="45">
        <v>-0.2799999999999998</v>
      </c>
      <c r="C378" s="45">
        <v>0.3599999999999992</v>
      </c>
      <c r="D378" s="45">
        <v>12.6</v>
      </c>
      <c r="E378" s="45">
        <v>-8.98</v>
      </c>
      <c r="F378" s="21">
        <f t="shared" si="152"/>
        <v>3.6999999999999993</v>
      </c>
      <c r="G378" s="45">
        <v>-0.14999999999999947</v>
      </c>
      <c r="H378" s="45">
        <v>0.5700000000000002</v>
      </c>
      <c r="I378" s="45">
        <v>0.79</v>
      </c>
      <c r="J378" s="45">
        <v>22.1</v>
      </c>
      <c r="K378" s="21">
        <f t="shared" si="153"/>
        <v>23.310000000000002</v>
      </c>
      <c r="L378" s="45">
        <v>1.61</v>
      </c>
      <c r="M378" s="45">
        <v>-22.54</v>
      </c>
      <c r="N378" s="45">
        <v>9.62</v>
      </c>
      <c r="O378" s="45">
        <v>-0.4</v>
      </c>
      <c r="P378" s="53">
        <f t="shared" si="142"/>
        <v>-11.71</v>
      </c>
      <c r="Q378" s="31">
        <v>-0.30999999999999983</v>
      </c>
    </row>
    <row r="379" spans="1:17" ht="12">
      <c r="A379" s="16" t="s">
        <v>135</v>
      </c>
      <c r="B379" s="45">
        <f>43.1</f>
        <v>43.1</v>
      </c>
      <c r="C379" s="45">
        <v>65.18</v>
      </c>
      <c r="D379" s="45">
        <v>9.02</v>
      </c>
      <c r="E379" s="45">
        <v>68.11</v>
      </c>
      <c r="F379" s="21">
        <f t="shared" si="152"/>
        <v>185.41</v>
      </c>
      <c r="G379" s="45">
        <v>61.38</v>
      </c>
      <c r="H379" s="45">
        <v>-32.27</v>
      </c>
      <c r="I379" s="45">
        <v>104.13</v>
      </c>
      <c r="J379" s="45">
        <v>-4.18</v>
      </c>
      <c r="K379" s="21">
        <f t="shared" si="153"/>
        <v>129.06</v>
      </c>
      <c r="L379" s="45">
        <v>13.04</v>
      </c>
      <c r="M379" s="45">
        <v>-3.98</v>
      </c>
      <c r="N379" s="45">
        <v>-45.18</v>
      </c>
      <c r="O379" s="45">
        <v>70.68</v>
      </c>
      <c r="P379" s="53">
        <f t="shared" si="142"/>
        <v>34.56</v>
      </c>
      <c r="Q379" s="31">
        <v>-2.469999999999999</v>
      </c>
    </row>
    <row r="380" spans="1:17" ht="12">
      <c r="A380" s="16" t="s">
        <v>150</v>
      </c>
      <c r="B380" s="31">
        <f>B381-B388</f>
        <v>-6.82</v>
      </c>
      <c r="C380" s="31">
        <f>C381-C388</f>
        <v>-59.22</v>
      </c>
      <c r="D380" s="31">
        <f>D381-D388</f>
        <v>-24.18</v>
      </c>
      <c r="E380" s="31">
        <f>E381-E388</f>
        <v>-39.43</v>
      </c>
      <c r="F380" s="21">
        <f t="shared" si="152"/>
        <v>-129.65</v>
      </c>
      <c r="G380" s="31">
        <f>G381-G388</f>
        <v>-5.680000000000001</v>
      </c>
      <c r="H380" s="31">
        <f>H381-H388</f>
        <v>-108.39000000000001</v>
      </c>
      <c r="I380" s="31">
        <f>I381-I388</f>
        <v>-17.500000000000004</v>
      </c>
      <c r="J380" s="31">
        <f>J381-J388</f>
        <v>-3.549999999999997</v>
      </c>
      <c r="K380" s="21">
        <f t="shared" si="153"/>
        <v>-135.12</v>
      </c>
      <c r="L380" s="31">
        <f>L381-L388</f>
        <v>31.700000000000003</v>
      </c>
      <c r="M380" s="31">
        <f>M381-M388</f>
        <v>-98.99000000000001</v>
      </c>
      <c r="N380" s="31">
        <f>N381-N388</f>
        <v>-77.94</v>
      </c>
      <c r="O380" s="31">
        <f>O381-O388</f>
        <v>151.32999999999998</v>
      </c>
      <c r="P380" s="56">
        <f t="shared" si="142"/>
        <v>6.099999999999966</v>
      </c>
      <c r="Q380" s="31">
        <f>Q381-Q388</f>
        <v>-17.05</v>
      </c>
    </row>
    <row r="381" spans="1:17" ht="12">
      <c r="A381" s="16" t="s">
        <v>141</v>
      </c>
      <c r="B381" s="31">
        <f>B382</f>
        <v>-10.07</v>
      </c>
      <c r="C381" s="31">
        <f aca="true" t="shared" si="154" ref="C381:E382">C382</f>
        <v>-37.37</v>
      </c>
      <c r="D381" s="31">
        <f t="shared" si="154"/>
        <v>-24.24</v>
      </c>
      <c r="E381" s="31">
        <f t="shared" si="154"/>
        <v>-26.47</v>
      </c>
      <c r="F381" s="21">
        <f t="shared" si="152"/>
        <v>-98.14999999999999</v>
      </c>
      <c r="G381" s="31">
        <f>G382</f>
        <v>0.4700000000000001</v>
      </c>
      <c r="H381" s="31">
        <f aca="true" t="shared" si="155" ref="H381:J382">H382</f>
        <v>-43.1</v>
      </c>
      <c r="I381" s="31">
        <f t="shared" si="155"/>
        <v>0.91</v>
      </c>
      <c r="J381" s="31">
        <f t="shared" si="155"/>
        <v>-19.689999999999998</v>
      </c>
      <c r="K381" s="21">
        <f t="shared" si="153"/>
        <v>-61.410000000000004</v>
      </c>
      <c r="L381" s="31">
        <f>L382</f>
        <v>13.38</v>
      </c>
      <c r="M381" s="31">
        <f aca="true" t="shared" si="156" ref="M381:O382">M382</f>
        <v>-17.54</v>
      </c>
      <c r="N381" s="31">
        <f t="shared" si="156"/>
        <v>-21.14</v>
      </c>
      <c r="O381" s="31">
        <f t="shared" si="156"/>
        <v>91.39</v>
      </c>
      <c r="P381" s="52">
        <f t="shared" si="142"/>
        <v>66.09</v>
      </c>
      <c r="Q381" s="31">
        <f>Q382</f>
        <v>0.26</v>
      </c>
    </row>
    <row r="382" spans="1:17" ht="12">
      <c r="A382" s="16" t="s">
        <v>130</v>
      </c>
      <c r="B382" s="31">
        <f>B383</f>
        <v>-10.07</v>
      </c>
      <c r="C382" s="31">
        <f t="shared" si="154"/>
        <v>-37.37</v>
      </c>
      <c r="D382" s="31">
        <f t="shared" si="154"/>
        <v>-24.24</v>
      </c>
      <c r="E382" s="31">
        <f t="shared" si="154"/>
        <v>-26.47</v>
      </c>
      <c r="F382" s="21">
        <f t="shared" si="152"/>
        <v>-98.14999999999999</v>
      </c>
      <c r="G382" s="31">
        <f>G383</f>
        <v>0.4700000000000001</v>
      </c>
      <c r="H382" s="31">
        <f t="shared" si="155"/>
        <v>-43.1</v>
      </c>
      <c r="I382" s="31">
        <f t="shared" si="155"/>
        <v>0.91</v>
      </c>
      <c r="J382" s="31">
        <f t="shared" si="155"/>
        <v>-19.689999999999998</v>
      </c>
      <c r="K382" s="21">
        <f t="shared" si="153"/>
        <v>-61.410000000000004</v>
      </c>
      <c r="L382" s="31">
        <f>L383</f>
        <v>13.38</v>
      </c>
      <c r="M382" s="31">
        <f t="shared" si="156"/>
        <v>-17.54</v>
      </c>
      <c r="N382" s="31">
        <f t="shared" si="156"/>
        <v>-21.14</v>
      </c>
      <c r="O382" s="31">
        <f t="shared" si="156"/>
        <v>91.39</v>
      </c>
      <c r="P382" s="53">
        <f t="shared" si="142"/>
        <v>66.09</v>
      </c>
      <c r="Q382" s="31">
        <f>Q383</f>
        <v>0.26</v>
      </c>
    </row>
    <row r="383" spans="1:17" ht="12">
      <c r="A383" s="16" t="s">
        <v>142</v>
      </c>
      <c r="B383" s="31">
        <f>B385+B387</f>
        <v>-10.07</v>
      </c>
      <c r="C383" s="31">
        <f>C385+C387</f>
        <v>-37.37</v>
      </c>
      <c r="D383" s="31">
        <f>D385+D387</f>
        <v>-24.24</v>
      </c>
      <c r="E383" s="31">
        <f>E385+E387</f>
        <v>-26.47</v>
      </c>
      <c r="F383" s="21">
        <f t="shared" si="152"/>
        <v>-98.14999999999999</v>
      </c>
      <c r="G383" s="31">
        <f>G385+G387</f>
        <v>0.4700000000000001</v>
      </c>
      <c r="H383" s="31">
        <f>H385+H387</f>
        <v>-43.1</v>
      </c>
      <c r="I383" s="31">
        <f>I385+I387</f>
        <v>0.91</v>
      </c>
      <c r="J383" s="31">
        <f>J385+J387</f>
        <v>-19.689999999999998</v>
      </c>
      <c r="K383" s="21">
        <f t="shared" si="153"/>
        <v>-61.410000000000004</v>
      </c>
      <c r="L383" s="31">
        <f>L385+L387</f>
        <v>13.38</v>
      </c>
      <c r="M383" s="31">
        <f>M385+M387</f>
        <v>-17.54</v>
      </c>
      <c r="N383" s="31">
        <f>N385+N387</f>
        <v>-21.14</v>
      </c>
      <c r="O383" s="31">
        <f>O385+O387</f>
        <v>91.39</v>
      </c>
      <c r="P383" s="53">
        <f t="shared" si="142"/>
        <v>66.09</v>
      </c>
      <c r="Q383" s="31">
        <f>Q385+Q387</f>
        <v>0.26</v>
      </c>
    </row>
    <row r="384" spans="1:17" ht="12">
      <c r="A384" s="16" t="s">
        <v>151</v>
      </c>
      <c r="B384" s="31">
        <f>B385</f>
        <v>0.5</v>
      </c>
      <c r="C384" s="31">
        <f>C385</f>
        <v>-0.66</v>
      </c>
      <c r="D384" s="31">
        <f>D385</f>
        <v>0.26</v>
      </c>
      <c r="E384" s="31">
        <f>E385</f>
        <v>-0.04</v>
      </c>
      <c r="F384" s="21">
        <f t="shared" si="152"/>
        <v>0.05999999999999998</v>
      </c>
      <c r="G384" s="31">
        <f>G385</f>
        <v>-0.62</v>
      </c>
      <c r="H384" s="31">
        <f>H385</f>
        <v>-4.7</v>
      </c>
      <c r="I384" s="31">
        <f>I385</f>
        <v>0.63</v>
      </c>
      <c r="J384" s="31">
        <f>J385</f>
        <v>3.21</v>
      </c>
      <c r="K384" s="21">
        <f t="shared" si="153"/>
        <v>-1.4800000000000004</v>
      </c>
      <c r="L384" s="31">
        <f>L385</f>
        <v>0.21</v>
      </c>
      <c r="M384" s="31">
        <f>M385</f>
        <v>3.14</v>
      </c>
      <c r="N384" s="31">
        <f>N385</f>
        <v>-2.12</v>
      </c>
      <c r="O384" s="31">
        <f>O385</f>
        <v>-2.21</v>
      </c>
      <c r="P384" s="53">
        <f t="shared" si="142"/>
        <v>-0.98</v>
      </c>
      <c r="Q384" s="31">
        <f>Q385</f>
        <v>-0.06</v>
      </c>
    </row>
    <row r="385" spans="1:17" ht="12">
      <c r="A385" s="16" t="s">
        <v>143</v>
      </c>
      <c r="B385" s="45">
        <v>0.5</v>
      </c>
      <c r="C385" s="45">
        <v>-0.66</v>
      </c>
      <c r="D385" s="45">
        <v>0.26</v>
      </c>
      <c r="E385" s="45">
        <v>-0.04</v>
      </c>
      <c r="F385" s="21">
        <f t="shared" si="152"/>
        <v>0.05999999999999998</v>
      </c>
      <c r="G385" s="45">
        <v>-0.62</v>
      </c>
      <c r="H385" s="45">
        <v>-4.7</v>
      </c>
      <c r="I385" s="45">
        <v>0.63</v>
      </c>
      <c r="J385" s="45">
        <v>3.21</v>
      </c>
      <c r="K385" s="21">
        <f t="shared" si="153"/>
        <v>-1.4800000000000004</v>
      </c>
      <c r="L385" s="45">
        <v>0.21</v>
      </c>
      <c r="M385" s="45">
        <v>3.14</v>
      </c>
      <c r="N385" s="45">
        <v>-2.12</v>
      </c>
      <c r="O385" s="45">
        <v>-2.21</v>
      </c>
      <c r="P385" s="53">
        <f t="shared" si="142"/>
        <v>-0.98</v>
      </c>
      <c r="Q385" s="31">
        <v>-0.06</v>
      </c>
    </row>
    <row r="386" spans="1:17" ht="12">
      <c r="A386" s="16" t="s">
        <v>131</v>
      </c>
      <c r="B386" s="31">
        <f>B387</f>
        <v>-10.57</v>
      </c>
      <c r="C386" s="31">
        <f>C387</f>
        <v>-36.71</v>
      </c>
      <c r="D386" s="31">
        <f>D387</f>
        <v>-24.5</v>
      </c>
      <c r="E386" s="31">
        <f>E387</f>
        <v>-26.43</v>
      </c>
      <c r="F386" s="21">
        <f t="shared" si="152"/>
        <v>-98.21000000000001</v>
      </c>
      <c r="G386" s="31">
        <f>G387</f>
        <v>1.09</v>
      </c>
      <c r="H386" s="31">
        <f>H387</f>
        <v>-38.4</v>
      </c>
      <c r="I386" s="31">
        <f>I387</f>
        <v>0.28</v>
      </c>
      <c r="J386" s="31">
        <f>J387</f>
        <v>-22.9</v>
      </c>
      <c r="K386" s="21">
        <f t="shared" si="153"/>
        <v>-59.92999999999999</v>
      </c>
      <c r="L386" s="31">
        <f>L387</f>
        <v>13.17</v>
      </c>
      <c r="M386" s="31">
        <f>M387</f>
        <v>-20.68</v>
      </c>
      <c r="N386" s="31">
        <f>N387</f>
        <v>-19.02</v>
      </c>
      <c r="O386" s="31">
        <f>O387</f>
        <v>93.6</v>
      </c>
      <c r="P386" s="55">
        <f t="shared" si="142"/>
        <v>67.07</v>
      </c>
      <c r="Q386" s="31">
        <f>Q387</f>
        <v>0.32</v>
      </c>
    </row>
    <row r="387" spans="1:17" ht="12">
      <c r="A387" s="16" t="s">
        <v>143</v>
      </c>
      <c r="B387" s="45">
        <v>-10.57</v>
      </c>
      <c r="C387" s="45">
        <v>-36.71</v>
      </c>
      <c r="D387" s="45">
        <v>-24.5</v>
      </c>
      <c r="E387" s="45">
        <v>-26.43</v>
      </c>
      <c r="F387" s="21">
        <f t="shared" si="152"/>
        <v>-98.21000000000001</v>
      </c>
      <c r="G387" s="45">
        <v>1.09</v>
      </c>
      <c r="H387" s="45">
        <v>-38.4</v>
      </c>
      <c r="I387" s="45">
        <v>0.28</v>
      </c>
      <c r="J387" s="45">
        <v>-22.9</v>
      </c>
      <c r="K387" s="21">
        <f t="shared" si="153"/>
        <v>-59.92999999999999</v>
      </c>
      <c r="L387" s="45">
        <v>13.17</v>
      </c>
      <c r="M387" s="45">
        <v>-20.68</v>
      </c>
      <c r="N387" s="45">
        <v>-19.02</v>
      </c>
      <c r="O387" s="45">
        <v>93.6</v>
      </c>
      <c r="P387" s="53">
        <f t="shared" si="142"/>
        <v>67.07</v>
      </c>
      <c r="Q387" s="31">
        <v>0.32</v>
      </c>
    </row>
    <row r="388" spans="1:17" ht="12">
      <c r="A388" s="16" t="s">
        <v>144</v>
      </c>
      <c r="B388" s="31">
        <f>B389</f>
        <v>-3.25</v>
      </c>
      <c r="C388" s="31">
        <f aca="true" t="shared" si="157" ref="C388:E389">C389</f>
        <v>21.85</v>
      </c>
      <c r="D388" s="31">
        <f t="shared" si="157"/>
        <v>-0.05999999999999994</v>
      </c>
      <c r="E388" s="31">
        <f t="shared" si="157"/>
        <v>12.959999999999999</v>
      </c>
      <c r="F388" s="21">
        <f t="shared" si="152"/>
        <v>31.5</v>
      </c>
      <c r="G388" s="31">
        <f>G389</f>
        <v>6.15</v>
      </c>
      <c r="H388" s="31">
        <f aca="true" t="shared" si="158" ref="H388:J389">H389</f>
        <v>65.29</v>
      </c>
      <c r="I388" s="31">
        <f t="shared" si="158"/>
        <v>18.410000000000004</v>
      </c>
      <c r="J388" s="31">
        <f t="shared" si="158"/>
        <v>-16.14</v>
      </c>
      <c r="K388" s="21">
        <f t="shared" si="153"/>
        <v>73.71000000000002</v>
      </c>
      <c r="L388" s="31">
        <f>L389</f>
        <v>-18.32</v>
      </c>
      <c r="M388" s="31">
        <f aca="true" t="shared" si="159" ref="M388:O389">M389</f>
        <v>81.45</v>
      </c>
      <c r="N388" s="31">
        <f t="shared" si="159"/>
        <v>56.800000000000004</v>
      </c>
      <c r="O388" s="31">
        <f t="shared" si="159"/>
        <v>-59.94</v>
      </c>
      <c r="P388" s="52">
        <f t="shared" si="142"/>
        <v>59.99000000000001</v>
      </c>
      <c r="Q388" s="31">
        <f>Q389</f>
        <v>17.310000000000002</v>
      </c>
    </row>
    <row r="389" spans="1:17" ht="12">
      <c r="A389" s="16" t="s">
        <v>130</v>
      </c>
      <c r="B389" s="31">
        <f>B390</f>
        <v>-3.25</v>
      </c>
      <c r="C389" s="31">
        <f t="shared" si="157"/>
        <v>21.85</v>
      </c>
      <c r="D389" s="31">
        <f t="shared" si="157"/>
        <v>-0.05999999999999994</v>
      </c>
      <c r="E389" s="31">
        <f t="shared" si="157"/>
        <v>12.959999999999999</v>
      </c>
      <c r="F389" s="21">
        <f t="shared" si="152"/>
        <v>31.5</v>
      </c>
      <c r="G389" s="31">
        <f>G390</f>
        <v>6.15</v>
      </c>
      <c r="H389" s="31">
        <f t="shared" si="158"/>
        <v>65.29</v>
      </c>
      <c r="I389" s="31">
        <f t="shared" si="158"/>
        <v>18.410000000000004</v>
      </c>
      <c r="J389" s="31">
        <f t="shared" si="158"/>
        <v>-16.14</v>
      </c>
      <c r="K389" s="21">
        <f t="shared" si="153"/>
        <v>73.71000000000002</v>
      </c>
      <c r="L389" s="31">
        <f>L390</f>
        <v>-18.32</v>
      </c>
      <c r="M389" s="31">
        <f t="shared" si="159"/>
        <v>81.45</v>
      </c>
      <c r="N389" s="31">
        <f t="shared" si="159"/>
        <v>56.800000000000004</v>
      </c>
      <c r="O389" s="31">
        <f t="shared" si="159"/>
        <v>-59.94</v>
      </c>
      <c r="P389" s="53">
        <f t="shared" si="142"/>
        <v>59.99000000000001</v>
      </c>
      <c r="Q389" s="31">
        <f>Q390</f>
        <v>17.310000000000002</v>
      </c>
    </row>
    <row r="390" spans="1:17" ht="12">
      <c r="A390" s="16" t="s">
        <v>142</v>
      </c>
      <c r="B390" s="31">
        <f>B392+B394</f>
        <v>-3.25</v>
      </c>
      <c r="C390" s="31">
        <f>C392+C394</f>
        <v>21.85</v>
      </c>
      <c r="D390" s="31">
        <f>D392+D394</f>
        <v>-0.05999999999999994</v>
      </c>
      <c r="E390" s="31">
        <f>E392+E394</f>
        <v>12.959999999999999</v>
      </c>
      <c r="F390" s="21">
        <f t="shared" si="152"/>
        <v>31.5</v>
      </c>
      <c r="G390" s="31">
        <f>G392+G394</f>
        <v>6.15</v>
      </c>
      <c r="H390" s="31">
        <f>H392+H394</f>
        <v>65.29</v>
      </c>
      <c r="I390" s="31">
        <f>I392+I394</f>
        <v>18.410000000000004</v>
      </c>
      <c r="J390" s="31">
        <f>J392+J394</f>
        <v>-16.14</v>
      </c>
      <c r="K390" s="21">
        <f t="shared" si="153"/>
        <v>73.71000000000002</v>
      </c>
      <c r="L390" s="31">
        <f>L392+L394</f>
        <v>-18.32</v>
      </c>
      <c r="M390" s="31">
        <f>M392+M394</f>
        <v>81.45</v>
      </c>
      <c r="N390" s="31">
        <f>N392+N394</f>
        <v>56.800000000000004</v>
      </c>
      <c r="O390" s="31">
        <f>O392+O394</f>
        <v>-59.94</v>
      </c>
      <c r="P390" s="53">
        <f t="shared" si="142"/>
        <v>59.99000000000001</v>
      </c>
      <c r="Q390" s="31">
        <f>Q392+Q394</f>
        <v>17.310000000000002</v>
      </c>
    </row>
    <row r="391" spans="1:17" ht="12">
      <c r="A391" s="16" t="s">
        <v>151</v>
      </c>
      <c r="B391" s="31">
        <f>B392</f>
        <v>-1.84</v>
      </c>
      <c r="C391" s="31">
        <f>C392</f>
        <v>-0.57</v>
      </c>
      <c r="D391" s="31">
        <f>D392</f>
        <v>-0.97</v>
      </c>
      <c r="E391" s="31">
        <f>E392</f>
        <v>0.04</v>
      </c>
      <c r="F391" s="21">
        <f t="shared" si="152"/>
        <v>-3.34</v>
      </c>
      <c r="G391" s="31">
        <f>G392</f>
        <v>-0.68</v>
      </c>
      <c r="H391" s="31">
        <f>H392</f>
        <v>-0.24</v>
      </c>
      <c r="I391" s="31">
        <f>I392</f>
        <v>-2.01</v>
      </c>
      <c r="J391" s="31">
        <f>J392</f>
        <v>-0.42</v>
      </c>
      <c r="K391" s="21">
        <f t="shared" si="153"/>
        <v>-3.3499999999999996</v>
      </c>
      <c r="L391" s="31">
        <f>L392</f>
        <v>-3.99</v>
      </c>
      <c r="M391" s="31">
        <f>M392</f>
        <v>-7.92</v>
      </c>
      <c r="N391" s="31">
        <f>N392</f>
        <v>-2.3</v>
      </c>
      <c r="O391" s="31">
        <f>O392</f>
        <v>-1.87</v>
      </c>
      <c r="P391" s="53">
        <f t="shared" si="142"/>
        <v>-16.080000000000002</v>
      </c>
      <c r="Q391" s="31">
        <f>Q392</f>
        <v>0.03</v>
      </c>
    </row>
    <row r="392" spans="1:17" ht="12">
      <c r="A392" s="16" t="s">
        <v>143</v>
      </c>
      <c r="B392" s="45">
        <v>-1.84</v>
      </c>
      <c r="C392" s="45">
        <v>-0.57</v>
      </c>
      <c r="D392" s="45">
        <v>-0.97</v>
      </c>
      <c r="E392" s="45">
        <v>0.04</v>
      </c>
      <c r="F392" s="21">
        <f t="shared" si="152"/>
        <v>-3.34</v>
      </c>
      <c r="G392" s="45">
        <v>-0.68</v>
      </c>
      <c r="H392" s="45">
        <v>-0.24</v>
      </c>
      <c r="I392" s="45">
        <v>-2.01</v>
      </c>
      <c r="J392" s="45">
        <v>-0.42</v>
      </c>
      <c r="K392" s="21">
        <f t="shared" si="153"/>
        <v>-3.3499999999999996</v>
      </c>
      <c r="L392" s="45">
        <v>-3.99</v>
      </c>
      <c r="M392" s="45">
        <v>-7.92</v>
      </c>
      <c r="N392" s="45">
        <v>-2.3</v>
      </c>
      <c r="O392" s="45">
        <v>-1.87</v>
      </c>
      <c r="P392" s="53">
        <f t="shared" si="142"/>
        <v>-16.080000000000002</v>
      </c>
      <c r="Q392" s="31">
        <v>0.03</v>
      </c>
    </row>
    <row r="393" spans="1:17" ht="12">
      <c r="A393" s="16" t="s">
        <v>131</v>
      </c>
      <c r="B393" s="31">
        <f>B394</f>
        <v>-1.41</v>
      </c>
      <c r="C393" s="31">
        <f>C394</f>
        <v>22.42</v>
      </c>
      <c r="D393" s="31">
        <f>D394</f>
        <v>0.91</v>
      </c>
      <c r="E393" s="31">
        <f>E394</f>
        <v>12.92</v>
      </c>
      <c r="F393" s="21">
        <f t="shared" si="152"/>
        <v>34.84</v>
      </c>
      <c r="G393" s="31">
        <f>G394</f>
        <v>6.83</v>
      </c>
      <c r="H393" s="31">
        <f>H394</f>
        <v>65.53</v>
      </c>
      <c r="I393" s="31">
        <f>I394</f>
        <v>20.42</v>
      </c>
      <c r="J393" s="31">
        <f>J394</f>
        <v>-15.72</v>
      </c>
      <c r="K393" s="21">
        <f t="shared" si="153"/>
        <v>77.06</v>
      </c>
      <c r="L393" s="31">
        <f>L394</f>
        <v>-14.33</v>
      </c>
      <c r="M393" s="31">
        <f>M394</f>
        <v>89.37</v>
      </c>
      <c r="N393" s="31">
        <f>N394</f>
        <v>59.1</v>
      </c>
      <c r="O393" s="31">
        <f>O394</f>
        <v>-58.07</v>
      </c>
      <c r="P393" s="55">
        <f t="shared" si="142"/>
        <v>76.07000000000002</v>
      </c>
      <c r="Q393" s="31">
        <f>Q394</f>
        <v>17.28</v>
      </c>
    </row>
    <row r="394" spans="1:17" ht="12">
      <c r="A394" s="16" t="s">
        <v>143</v>
      </c>
      <c r="B394" s="45">
        <v>-1.41</v>
      </c>
      <c r="C394" s="45">
        <v>22.42</v>
      </c>
      <c r="D394" s="45">
        <v>0.91</v>
      </c>
      <c r="E394" s="45">
        <v>12.92</v>
      </c>
      <c r="F394" s="21">
        <f t="shared" si="152"/>
        <v>34.84</v>
      </c>
      <c r="G394" s="45">
        <v>6.83</v>
      </c>
      <c r="H394" s="45">
        <v>65.53</v>
      </c>
      <c r="I394" s="45">
        <v>20.42</v>
      </c>
      <c r="J394" s="45">
        <v>-15.72</v>
      </c>
      <c r="K394" s="21">
        <f t="shared" si="153"/>
        <v>77.06</v>
      </c>
      <c r="L394" s="45">
        <v>-14.33</v>
      </c>
      <c r="M394" s="45">
        <v>89.37</v>
      </c>
      <c r="N394" s="45">
        <v>59.1</v>
      </c>
      <c r="O394" s="45">
        <v>-58.07</v>
      </c>
      <c r="P394" s="53">
        <f aca="true" t="shared" si="160" ref="P394:P427">SUM(L394:O394)</f>
        <v>76.07000000000002</v>
      </c>
      <c r="Q394" s="31">
        <v>17.28</v>
      </c>
    </row>
    <row r="395" spans="1:17" ht="12">
      <c r="A395" s="16" t="s">
        <v>152</v>
      </c>
      <c r="B395" s="31">
        <f>B396-B399</f>
        <v>9.309999999999999</v>
      </c>
      <c r="C395" s="31">
        <f>C396-C399</f>
        <v>-4.49</v>
      </c>
      <c r="D395" s="31">
        <f>D396-D399</f>
        <v>-4.98</v>
      </c>
      <c r="E395" s="31">
        <f>E396-E399</f>
        <v>7.56</v>
      </c>
      <c r="F395" s="21">
        <f t="shared" si="152"/>
        <v>7.399999999999998</v>
      </c>
      <c r="G395" s="31">
        <f>G396-G399</f>
        <v>-5.930000000000001</v>
      </c>
      <c r="H395" s="31">
        <f>H396-H399</f>
        <v>-38.06</v>
      </c>
      <c r="I395" s="31">
        <f>I396-I399</f>
        <v>-27.41</v>
      </c>
      <c r="J395" s="31" t="s">
        <v>174</v>
      </c>
      <c r="K395" s="21">
        <f t="shared" si="153"/>
        <v>-71.4</v>
      </c>
      <c r="L395" s="31">
        <f>L396-L399</f>
        <v>2.37</v>
      </c>
      <c r="M395" s="31">
        <f>M396-M399</f>
        <v>1</v>
      </c>
      <c r="N395" s="31">
        <f>N396-N399</f>
        <v>1</v>
      </c>
      <c r="O395" s="31">
        <f>O396-O399</f>
        <v>-35.68</v>
      </c>
      <c r="P395" s="56">
        <f t="shared" si="160"/>
        <v>-31.31</v>
      </c>
      <c r="Q395" s="31">
        <f>Q396-Q399</f>
        <v>1</v>
      </c>
    </row>
    <row r="396" spans="1:17" ht="12">
      <c r="A396" s="16" t="s">
        <v>141</v>
      </c>
      <c r="B396" s="31">
        <f>B397</f>
        <v>0</v>
      </c>
      <c r="C396" s="31">
        <f aca="true" t="shared" si="161" ref="C396:E397">C397</f>
        <v>0</v>
      </c>
      <c r="D396" s="31">
        <f t="shared" si="161"/>
        <v>0</v>
      </c>
      <c r="E396" s="31">
        <f t="shared" si="161"/>
        <v>-0.55</v>
      </c>
      <c r="F396" s="21">
        <f t="shared" si="152"/>
        <v>-0.55</v>
      </c>
      <c r="G396" s="31">
        <f>G397</f>
        <v>-11.39</v>
      </c>
      <c r="H396" s="31">
        <f aca="true" t="shared" si="162" ref="H396:J397">H397</f>
        <v>-34.1</v>
      </c>
      <c r="I396" s="31">
        <f t="shared" si="162"/>
        <v>-32.11</v>
      </c>
      <c r="J396" s="31">
        <f t="shared" si="162"/>
        <v>-22</v>
      </c>
      <c r="K396" s="21">
        <f t="shared" si="153"/>
        <v>-99.6</v>
      </c>
      <c r="L396" s="31">
        <f>L397</f>
        <v>0</v>
      </c>
      <c r="M396" s="31">
        <f aca="true" t="shared" si="163" ref="M396:O397">M397</f>
        <v>0</v>
      </c>
      <c r="N396" s="31">
        <f t="shared" si="163"/>
        <v>0</v>
      </c>
      <c r="O396" s="31">
        <f t="shared" si="163"/>
        <v>-36.68</v>
      </c>
      <c r="P396" s="52">
        <f t="shared" si="160"/>
        <v>-36.68</v>
      </c>
      <c r="Q396" s="31">
        <f>Q397</f>
        <v>0</v>
      </c>
    </row>
    <row r="397" spans="1:17" ht="12">
      <c r="A397" s="57" t="s">
        <v>133</v>
      </c>
      <c r="B397" s="31">
        <f>B398</f>
        <v>0</v>
      </c>
      <c r="C397" s="31">
        <f t="shared" si="161"/>
        <v>0</v>
      </c>
      <c r="D397" s="31">
        <f t="shared" si="161"/>
        <v>0</v>
      </c>
      <c r="E397" s="31">
        <f t="shared" si="161"/>
        <v>-0.55</v>
      </c>
      <c r="F397" s="21">
        <f t="shared" si="152"/>
        <v>-0.55</v>
      </c>
      <c r="G397" s="31">
        <f>G398</f>
        <v>-11.39</v>
      </c>
      <c r="H397" s="31">
        <f t="shared" si="162"/>
        <v>-34.1</v>
      </c>
      <c r="I397" s="31">
        <f t="shared" si="162"/>
        <v>-32.11</v>
      </c>
      <c r="J397" s="31">
        <f t="shared" si="162"/>
        <v>-22</v>
      </c>
      <c r="K397" s="21">
        <f t="shared" si="153"/>
        <v>-99.6</v>
      </c>
      <c r="L397" s="31">
        <f>L398</f>
        <v>0</v>
      </c>
      <c r="M397" s="31">
        <f t="shared" si="163"/>
        <v>0</v>
      </c>
      <c r="N397" s="31">
        <f t="shared" si="163"/>
        <v>0</v>
      </c>
      <c r="O397" s="31">
        <f t="shared" si="163"/>
        <v>-36.68</v>
      </c>
      <c r="P397" s="58">
        <f t="shared" si="160"/>
        <v>-36.68</v>
      </c>
      <c r="Q397" s="31">
        <f>Q398</f>
        <v>0</v>
      </c>
    </row>
    <row r="398" spans="1:17" ht="12">
      <c r="A398" s="16" t="s">
        <v>142</v>
      </c>
      <c r="B398" s="45">
        <v>0</v>
      </c>
      <c r="C398" s="45">
        <v>0</v>
      </c>
      <c r="D398" s="45">
        <v>0</v>
      </c>
      <c r="E398" s="45">
        <v>-0.55</v>
      </c>
      <c r="F398" s="21">
        <f t="shared" si="152"/>
        <v>-0.55</v>
      </c>
      <c r="G398" s="45">
        <v>-11.39</v>
      </c>
      <c r="H398" s="45">
        <v>-34.1</v>
      </c>
      <c r="I398" s="45">
        <v>-32.11</v>
      </c>
      <c r="J398" s="45">
        <v>-22</v>
      </c>
      <c r="K398" s="21">
        <f t="shared" si="153"/>
        <v>-99.6</v>
      </c>
      <c r="L398" s="45">
        <v>0</v>
      </c>
      <c r="M398" s="45">
        <v>0</v>
      </c>
      <c r="N398" s="45">
        <v>0</v>
      </c>
      <c r="O398" s="45">
        <v>-36.68</v>
      </c>
      <c r="P398" s="53">
        <f t="shared" si="160"/>
        <v>-36.68</v>
      </c>
      <c r="Q398" s="31"/>
    </row>
    <row r="399" spans="1:17" ht="12">
      <c r="A399" s="16" t="s">
        <v>144</v>
      </c>
      <c r="B399" s="31">
        <f>B400+B402</f>
        <v>-9.309999999999999</v>
      </c>
      <c r="C399" s="31">
        <f>C400+C402</f>
        <v>4.49</v>
      </c>
      <c r="D399" s="31">
        <f>D400+D402</f>
        <v>4.98</v>
      </c>
      <c r="E399" s="31">
        <f>E400+E402</f>
        <v>-8.11</v>
      </c>
      <c r="F399" s="21">
        <f t="shared" si="152"/>
        <v>-7.9499999999999975</v>
      </c>
      <c r="G399" s="31">
        <f>G400+G402</f>
        <v>-5.46</v>
      </c>
      <c r="H399" s="31">
        <f>H400+H402</f>
        <v>3.96</v>
      </c>
      <c r="I399" s="31">
        <f>I400+I402</f>
        <v>-4.7</v>
      </c>
      <c r="J399" s="31">
        <f>J400+J402</f>
        <v>1.5499999999999998</v>
      </c>
      <c r="K399" s="21">
        <f t="shared" si="153"/>
        <v>-4.65</v>
      </c>
      <c r="L399" s="31">
        <f>L400+L402</f>
        <v>-2.37</v>
      </c>
      <c r="M399" s="31">
        <f>M400+M402</f>
        <v>-1</v>
      </c>
      <c r="N399" s="31">
        <f>N400+N402</f>
        <v>-1</v>
      </c>
      <c r="O399" s="31">
        <f>O400+O402</f>
        <v>-1</v>
      </c>
      <c r="P399" s="52">
        <f t="shared" si="160"/>
        <v>-5.37</v>
      </c>
      <c r="Q399" s="31">
        <f>Q400+Q402</f>
        <v>-1</v>
      </c>
    </row>
    <row r="400" spans="1:17" ht="12">
      <c r="A400" s="59" t="s">
        <v>133</v>
      </c>
      <c r="B400" s="31">
        <f>B401</f>
        <v>-5.02</v>
      </c>
      <c r="C400" s="31">
        <f>C401</f>
        <v>5.49</v>
      </c>
      <c r="D400" s="31">
        <f>D401</f>
        <v>5.98</v>
      </c>
      <c r="E400" s="31">
        <f>E401</f>
        <v>-7.11</v>
      </c>
      <c r="F400" s="21">
        <f t="shared" si="152"/>
        <v>-0.6599999999999993</v>
      </c>
      <c r="G400" s="31">
        <f>G401</f>
        <v>0</v>
      </c>
      <c r="H400" s="31">
        <f>H401</f>
        <v>4.96</v>
      </c>
      <c r="I400" s="31">
        <f>I401</f>
        <v>-3.7</v>
      </c>
      <c r="J400" s="31">
        <f>J401</f>
        <v>2.55</v>
      </c>
      <c r="K400" s="21">
        <f t="shared" si="153"/>
        <v>3.8099999999999996</v>
      </c>
      <c r="L400" s="31">
        <f>L401</f>
        <v>-1.37</v>
      </c>
      <c r="M400" s="31">
        <f>M401</f>
        <v>0</v>
      </c>
      <c r="N400" s="31">
        <f>N401</f>
        <v>0</v>
      </c>
      <c r="O400" s="31">
        <f>O401</f>
        <v>0</v>
      </c>
      <c r="P400" s="53">
        <f t="shared" si="160"/>
        <v>-1.37</v>
      </c>
      <c r="Q400" s="31">
        <f>Q401</f>
        <v>0</v>
      </c>
    </row>
    <row r="401" spans="1:17" ht="12">
      <c r="A401" s="16" t="s">
        <v>142</v>
      </c>
      <c r="B401" s="45">
        <v>-5.02</v>
      </c>
      <c r="C401" s="45">
        <v>5.49</v>
      </c>
      <c r="D401" s="45">
        <v>5.98</v>
      </c>
      <c r="E401" s="45">
        <v>-7.11</v>
      </c>
      <c r="F401" s="21">
        <f t="shared" si="152"/>
        <v>-0.6599999999999993</v>
      </c>
      <c r="G401" s="45">
        <v>0</v>
      </c>
      <c r="H401" s="45">
        <v>4.96</v>
      </c>
      <c r="I401" s="45">
        <v>-3.7</v>
      </c>
      <c r="J401" s="45">
        <v>2.55</v>
      </c>
      <c r="K401" s="21">
        <f t="shared" si="153"/>
        <v>3.8099999999999996</v>
      </c>
      <c r="L401" s="45">
        <v>-1.37</v>
      </c>
      <c r="M401" s="45">
        <v>0</v>
      </c>
      <c r="N401" s="45">
        <v>0</v>
      </c>
      <c r="O401" s="45">
        <v>0</v>
      </c>
      <c r="P401" s="53">
        <f t="shared" si="160"/>
        <v>-1.37</v>
      </c>
      <c r="Q401" s="31"/>
    </row>
    <row r="402" spans="1:17" ht="12">
      <c r="A402" s="59" t="s">
        <v>130</v>
      </c>
      <c r="B402" s="31">
        <f>B403</f>
        <v>-4.29</v>
      </c>
      <c r="C402" s="31">
        <f>C403</f>
        <v>-1</v>
      </c>
      <c r="D402" s="31">
        <f>D403</f>
        <v>-1</v>
      </c>
      <c r="E402" s="31">
        <f>E403</f>
        <v>-1</v>
      </c>
      <c r="F402" s="21">
        <f t="shared" si="152"/>
        <v>-7.29</v>
      </c>
      <c r="G402" s="31">
        <f>G403</f>
        <v>-5.46</v>
      </c>
      <c r="H402" s="31">
        <f>H403</f>
        <v>-1</v>
      </c>
      <c r="I402" s="31">
        <f>I403</f>
        <v>-1</v>
      </c>
      <c r="J402" s="31">
        <f>J403</f>
        <v>-1</v>
      </c>
      <c r="K402" s="21">
        <f t="shared" si="153"/>
        <v>-8.46</v>
      </c>
      <c r="L402" s="31">
        <f>L403</f>
        <v>-1</v>
      </c>
      <c r="M402" s="31">
        <f>M403</f>
        <v>-1</v>
      </c>
      <c r="N402" s="31">
        <f>N403</f>
        <v>-1</v>
      </c>
      <c r="O402" s="31">
        <f>O403</f>
        <v>-1</v>
      </c>
      <c r="P402" s="53">
        <f t="shared" si="160"/>
        <v>-4</v>
      </c>
      <c r="Q402" s="31">
        <f>Q403</f>
        <v>-1</v>
      </c>
    </row>
    <row r="403" spans="1:17" ht="12">
      <c r="A403" s="59" t="s">
        <v>134</v>
      </c>
      <c r="B403" s="31">
        <f>B405</f>
        <v>-4.29</v>
      </c>
      <c r="C403" s="31">
        <f>C405</f>
        <v>-1</v>
      </c>
      <c r="D403" s="31">
        <f>D405</f>
        <v>-1</v>
      </c>
      <c r="E403" s="31">
        <f>E405</f>
        <v>-1</v>
      </c>
      <c r="F403" s="21">
        <f t="shared" si="152"/>
        <v>-7.29</v>
      </c>
      <c r="G403" s="31">
        <f>G405</f>
        <v>-5.46</v>
      </c>
      <c r="H403" s="31">
        <f>H405</f>
        <v>-1</v>
      </c>
      <c r="I403" s="31">
        <f>I405</f>
        <v>-1</v>
      </c>
      <c r="J403" s="31">
        <f>J405</f>
        <v>-1</v>
      </c>
      <c r="K403" s="21">
        <f t="shared" si="153"/>
        <v>-8.46</v>
      </c>
      <c r="L403" s="31">
        <f>L405</f>
        <v>-1</v>
      </c>
      <c r="M403" s="31">
        <f>M405</f>
        <v>-1</v>
      </c>
      <c r="N403" s="31">
        <f>N405</f>
        <v>-1</v>
      </c>
      <c r="O403" s="31">
        <f>O405</f>
        <v>-1</v>
      </c>
      <c r="P403" s="53">
        <f t="shared" si="160"/>
        <v>-4</v>
      </c>
      <c r="Q403" s="31">
        <f>Q405</f>
        <v>-1</v>
      </c>
    </row>
    <row r="404" spans="1:17" ht="12">
      <c r="A404" s="59" t="s">
        <v>131</v>
      </c>
      <c r="B404" s="31">
        <f>B405</f>
        <v>-4.29</v>
      </c>
      <c r="C404" s="31">
        <f>C405</f>
        <v>-1</v>
      </c>
      <c r="D404" s="31">
        <f>D405</f>
        <v>-1</v>
      </c>
      <c r="E404" s="31">
        <f>E405</f>
        <v>-1</v>
      </c>
      <c r="F404" s="21">
        <f t="shared" si="152"/>
        <v>-7.29</v>
      </c>
      <c r="G404" s="31">
        <f>G405</f>
        <v>-5.46</v>
      </c>
      <c r="H404" s="31">
        <f>H405</f>
        <v>-1</v>
      </c>
      <c r="I404" s="31">
        <f>I405</f>
        <v>-1</v>
      </c>
      <c r="J404" s="31">
        <f>J405</f>
        <v>-1</v>
      </c>
      <c r="K404" s="21">
        <f t="shared" si="153"/>
        <v>-8.46</v>
      </c>
      <c r="L404" s="31">
        <f>L405</f>
        <v>-1</v>
      </c>
      <c r="M404" s="31">
        <f>M405</f>
        <v>-1</v>
      </c>
      <c r="N404" s="31">
        <f>N405</f>
        <v>-1</v>
      </c>
      <c r="O404" s="31">
        <f>O405</f>
        <v>-1</v>
      </c>
      <c r="P404" s="55">
        <f t="shared" si="160"/>
        <v>-4</v>
      </c>
      <c r="Q404" s="31">
        <f>Q405</f>
        <v>-1</v>
      </c>
    </row>
    <row r="405" spans="1:17" ht="12">
      <c r="A405" s="59" t="s">
        <v>135</v>
      </c>
      <c r="B405" s="45">
        <f>-1-0.43-2.86</f>
        <v>-4.29</v>
      </c>
      <c r="C405" s="45">
        <v>-1</v>
      </c>
      <c r="D405" s="45">
        <v>-1</v>
      </c>
      <c r="E405" s="45">
        <v>-1</v>
      </c>
      <c r="F405" s="21">
        <f t="shared" si="152"/>
        <v>-7.29</v>
      </c>
      <c r="G405" s="45">
        <f>-1-4.46</f>
        <v>-5.46</v>
      </c>
      <c r="H405" s="45">
        <v>-1</v>
      </c>
      <c r="I405" s="45">
        <v>-1</v>
      </c>
      <c r="J405" s="45">
        <v>-1</v>
      </c>
      <c r="K405" s="21">
        <f t="shared" si="153"/>
        <v>-8.46</v>
      </c>
      <c r="L405" s="45">
        <v>-1</v>
      </c>
      <c r="M405" s="45">
        <v>-1</v>
      </c>
      <c r="N405" s="45">
        <v>-1</v>
      </c>
      <c r="O405" s="45">
        <v>-1</v>
      </c>
      <c r="P405" s="53">
        <f t="shared" si="160"/>
        <v>-4</v>
      </c>
      <c r="Q405" s="31">
        <v>-1</v>
      </c>
    </row>
    <row r="406" spans="1:17" s="14" customFormat="1" ht="12">
      <c r="A406" s="11" t="s">
        <v>153</v>
      </c>
      <c r="B406" s="39">
        <f>B407+B408</f>
        <v>68.67</v>
      </c>
      <c r="C406" s="39">
        <f>C407+C408</f>
        <v>45.540000000000006</v>
      </c>
      <c r="D406" s="39">
        <f>D407+D408</f>
        <v>220.19</v>
      </c>
      <c r="E406" s="39">
        <f>E407+E408</f>
        <v>163.23</v>
      </c>
      <c r="F406" s="38">
        <f t="shared" si="152"/>
        <v>497.63</v>
      </c>
      <c r="G406" s="39">
        <f>G407+G408</f>
        <v>4.219999999999997</v>
      </c>
      <c r="H406" s="39">
        <f>H407+H408</f>
        <v>-14.310000000000002</v>
      </c>
      <c r="I406" s="39">
        <f>I407+I408</f>
        <v>211</v>
      </c>
      <c r="J406" s="39">
        <f>J407+J408</f>
        <v>81.14</v>
      </c>
      <c r="K406" s="38">
        <f t="shared" si="153"/>
        <v>282.05</v>
      </c>
      <c r="L406" s="39">
        <f>L407+L408</f>
        <v>-96.49000000000001</v>
      </c>
      <c r="M406" s="39">
        <f>M407+M408</f>
        <v>14.560000000000004</v>
      </c>
      <c r="N406" s="39">
        <f>N407+N408</f>
        <v>-10.29</v>
      </c>
      <c r="O406" s="39">
        <f>O407+O408</f>
        <v>-446.22999999999996</v>
      </c>
      <c r="P406" s="60">
        <f t="shared" si="160"/>
        <v>-538.4499999999999</v>
      </c>
      <c r="Q406" s="39">
        <f>Q407+Q408</f>
        <v>-312.76000000000005</v>
      </c>
    </row>
    <row r="407" spans="1:17" ht="12">
      <c r="A407" s="16" t="s">
        <v>154</v>
      </c>
      <c r="B407" s="45">
        <v>-0.71</v>
      </c>
      <c r="C407" s="45">
        <v>-0.01</v>
      </c>
      <c r="D407" s="45">
        <v>1.1</v>
      </c>
      <c r="E407" s="45">
        <v>0.29</v>
      </c>
      <c r="F407" s="21">
        <f t="shared" si="152"/>
        <v>0.6700000000000002</v>
      </c>
      <c r="G407" s="45">
        <v>-0.94</v>
      </c>
      <c r="H407" s="45">
        <v>3.36</v>
      </c>
      <c r="I407" s="45">
        <v>3.51</v>
      </c>
      <c r="J407" s="45">
        <v>-1.17</v>
      </c>
      <c r="K407" s="21">
        <f t="shared" si="153"/>
        <v>4.76</v>
      </c>
      <c r="L407" s="45">
        <v>-2.93</v>
      </c>
      <c r="M407" s="45">
        <v>7.99</v>
      </c>
      <c r="N407" s="45">
        <v>-7.46</v>
      </c>
      <c r="O407" s="45">
        <v>-2.53</v>
      </c>
      <c r="P407" s="53">
        <f t="shared" si="160"/>
        <v>-4.93</v>
      </c>
      <c r="Q407" s="31">
        <v>1.09</v>
      </c>
    </row>
    <row r="408" spans="1:17" ht="12">
      <c r="A408" s="16" t="s">
        <v>155</v>
      </c>
      <c r="B408" s="31">
        <f>B409+B412</f>
        <v>69.38</v>
      </c>
      <c r="C408" s="31">
        <f>C409+C412</f>
        <v>45.550000000000004</v>
      </c>
      <c r="D408" s="31">
        <f>D409+D412</f>
        <v>219.09</v>
      </c>
      <c r="E408" s="31">
        <f>E409+E412</f>
        <v>162.94</v>
      </c>
      <c r="F408" s="21">
        <f t="shared" si="152"/>
        <v>496.96</v>
      </c>
      <c r="G408" s="31">
        <f>G409+G412</f>
        <v>5.159999999999997</v>
      </c>
      <c r="H408" s="31">
        <f>H409+H412</f>
        <v>-17.67</v>
      </c>
      <c r="I408" s="31">
        <f>I409+I412</f>
        <v>207.49</v>
      </c>
      <c r="J408" s="31">
        <f>J409+J412</f>
        <v>82.31</v>
      </c>
      <c r="K408" s="21">
        <f t="shared" si="153"/>
        <v>277.29</v>
      </c>
      <c r="L408" s="31">
        <f>L409+L412</f>
        <v>-93.56</v>
      </c>
      <c r="M408" s="31">
        <f>M409+M412</f>
        <v>6.570000000000004</v>
      </c>
      <c r="N408" s="31">
        <f>N409+N412</f>
        <v>-2.83</v>
      </c>
      <c r="O408" s="31">
        <f>O409+O412</f>
        <v>-443.7</v>
      </c>
      <c r="P408" s="53">
        <f t="shared" si="160"/>
        <v>-533.52</v>
      </c>
      <c r="Q408" s="31">
        <f>Q409+Q412</f>
        <v>-313.85</v>
      </c>
    </row>
    <row r="409" spans="1:17" ht="12">
      <c r="A409" s="16" t="s">
        <v>156</v>
      </c>
      <c r="B409" s="31">
        <f>B410+B411</f>
        <v>61.96</v>
      </c>
      <c r="C409" s="31">
        <f>C410+C411</f>
        <v>94.34</v>
      </c>
      <c r="D409" s="31">
        <f>D410+D411</f>
        <v>118.06</v>
      </c>
      <c r="E409" s="31">
        <f>E410+E411</f>
        <v>116.82</v>
      </c>
      <c r="F409" s="21">
        <f t="shared" si="152"/>
        <v>391.18</v>
      </c>
      <c r="G409" s="31">
        <f>G410+G411</f>
        <v>-173.47</v>
      </c>
      <c r="H409" s="31">
        <f>H410+H411</f>
        <v>-13.27</v>
      </c>
      <c r="I409" s="31">
        <f>I410+I411</f>
        <v>106.03</v>
      </c>
      <c r="J409" s="31">
        <f>J410+J411</f>
        <v>-25.18</v>
      </c>
      <c r="K409" s="21">
        <f t="shared" si="153"/>
        <v>-105.89000000000001</v>
      </c>
      <c r="L409" s="31">
        <f>L410+L411</f>
        <v>11.349999999999998</v>
      </c>
      <c r="M409" s="31">
        <f>M410+M411</f>
        <v>-19.369999999999997</v>
      </c>
      <c r="N409" s="31">
        <f>N410+N411</f>
        <v>15.37</v>
      </c>
      <c r="O409" s="31">
        <f>O410+O411</f>
        <v>-84.89999999999999</v>
      </c>
      <c r="P409" s="53">
        <f t="shared" si="160"/>
        <v>-77.55</v>
      </c>
      <c r="Q409" s="31">
        <f>Q410+Q411</f>
        <v>-247.95</v>
      </c>
    </row>
    <row r="410" spans="1:17" ht="12">
      <c r="A410" s="16" t="s">
        <v>157</v>
      </c>
      <c r="B410" s="45">
        <v>61.96</v>
      </c>
      <c r="C410" s="45">
        <v>94.34</v>
      </c>
      <c r="D410" s="45">
        <v>118.06</v>
      </c>
      <c r="E410" s="45">
        <v>116.82</v>
      </c>
      <c r="F410" s="21">
        <f t="shared" si="152"/>
        <v>391.18</v>
      </c>
      <c r="G410" s="45">
        <v>-144.45</v>
      </c>
      <c r="H410" s="45">
        <v>10.55</v>
      </c>
      <c r="I410" s="45">
        <v>-1.36</v>
      </c>
      <c r="J410" s="45">
        <v>32.6</v>
      </c>
      <c r="K410" s="21">
        <f t="shared" si="153"/>
        <v>-102.66</v>
      </c>
      <c r="L410" s="45">
        <v>-15.14</v>
      </c>
      <c r="M410" s="45">
        <v>5.42</v>
      </c>
      <c r="N410" s="45">
        <v>18.65</v>
      </c>
      <c r="O410" s="45">
        <v>91.55</v>
      </c>
      <c r="P410" s="53">
        <f t="shared" si="160"/>
        <v>100.47999999999999</v>
      </c>
      <c r="Q410" s="31">
        <v>-43.35</v>
      </c>
    </row>
    <row r="411" spans="1:17" ht="12">
      <c r="A411" s="16" t="s">
        <v>158</v>
      </c>
      <c r="B411" s="45">
        <v>0</v>
      </c>
      <c r="C411" s="45">
        <v>0</v>
      </c>
      <c r="D411" s="45">
        <v>0</v>
      </c>
      <c r="E411" s="45">
        <v>0</v>
      </c>
      <c r="F411" s="21">
        <f t="shared" si="152"/>
        <v>0</v>
      </c>
      <c r="G411" s="45">
        <v>-29.02</v>
      </c>
      <c r="H411" s="45">
        <v>-23.82</v>
      </c>
      <c r="I411" s="45">
        <v>107.39</v>
      </c>
      <c r="J411" s="45">
        <v>-57.78</v>
      </c>
      <c r="K411" s="21">
        <f t="shared" si="153"/>
        <v>-3.230000000000004</v>
      </c>
      <c r="L411" s="45">
        <v>26.49</v>
      </c>
      <c r="M411" s="45">
        <v>-24.79</v>
      </c>
      <c r="N411" s="45">
        <v>-3.28</v>
      </c>
      <c r="O411" s="45">
        <v>-176.45</v>
      </c>
      <c r="P411" s="53">
        <f t="shared" si="160"/>
        <v>-178.03</v>
      </c>
      <c r="Q411" s="31">
        <v>-204.6</v>
      </c>
    </row>
    <row r="412" spans="1:17" ht="12">
      <c r="A412" s="16" t="s">
        <v>159</v>
      </c>
      <c r="B412" s="31">
        <f>B413</f>
        <v>7.42</v>
      </c>
      <c r="C412" s="31">
        <f>C413</f>
        <v>-48.79</v>
      </c>
      <c r="D412" s="31">
        <f>D413</f>
        <v>101.03</v>
      </c>
      <c r="E412" s="31">
        <f>E413</f>
        <v>46.12</v>
      </c>
      <c r="F412" s="21">
        <f t="shared" si="152"/>
        <v>105.78</v>
      </c>
      <c r="G412" s="31">
        <f>G413</f>
        <v>178.63</v>
      </c>
      <c r="H412" s="31">
        <f>H413</f>
        <v>-4.4</v>
      </c>
      <c r="I412" s="31">
        <f>I413</f>
        <v>101.46</v>
      </c>
      <c r="J412" s="31">
        <f>J413</f>
        <v>107.49</v>
      </c>
      <c r="K412" s="21">
        <f t="shared" si="153"/>
        <v>383.18</v>
      </c>
      <c r="L412" s="31">
        <f>L413</f>
        <v>-104.91</v>
      </c>
      <c r="M412" s="31">
        <f>M413</f>
        <v>25.94</v>
      </c>
      <c r="N412" s="31">
        <f>N413</f>
        <v>-18.2</v>
      </c>
      <c r="O412" s="31">
        <f>O413</f>
        <v>-358.8</v>
      </c>
      <c r="P412" s="53">
        <f t="shared" si="160"/>
        <v>-455.97</v>
      </c>
      <c r="Q412" s="31">
        <f>Q413</f>
        <v>-65.9</v>
      </c>
    </row>
    <row r="413" spans="1:17" ht="12">
      <c r="A413" s="16" t="s">
        <v>160</v>
      </c>
      <c r="B413" s="31">
        <f>B414+B415</f>
        <v>7.42</v>
      </c>
      <c r="C413" s="31">
        <f>C414+C415</f>
        <v>-48.79</v>
      </c>
      <c r="D413" s="31">
        <f>D414+D415</f>
        <v>101.03</v>
      </c>
      <c r="E413" s="31">
        <f>E414+E415</f>
        <v>46.12</v>
      </c>
      <c r="F413" s="21">
        <f t="shared" si="152"/>
        <v>105.78</v>
      </c>
      <c r="G413" s="31">
        <f>G414+G415</f>
        <v>178.63</v>
      </c>
      <c r="H413" s="31">
        <f>H414+H415</f>
        <v>-4.4</v>
      </c>
      <c r="I413" s="31">
        <f>I414+I415</f>
        <v>101.46</v>
      </c>
      <c r="J413" s="31">
        <f>J414+J415</f>
        <v>107.49</v>
      </c>
      <c r="K413" s="21">
        <f t="shared" si="153"/>
        <v>383.18</v>
      </c>
      <c r="L413" s="31">
        <f>L414+L415</f>
        <v>-104.91</v>
      </c>
      <c r="M413" s="31">
        <f>M414+M415</f>
        <v>25.94</v>
      </c>
      <c r="N413" s="31">
        <f>N414+N415</f>
        <v>-18.2</v>
      </c>
      <c r="O413" s="31">
        <f>O414+O415</f>
        <v>-358.8</v>
      </c>
      <c r="P413" s="56">
        <f t="shared" si="160"/>
        <v>-455.97</v>
      </c>
      <c r="Q413" s="31">
        <f>Q414+Q415</f>
        <v>-65.9</v>
      </c>
    </row>
    <row r="414" spans="1:17" ht="12">
      <c r="A414" s="16" t="s">
        <v>142</v>
      </c>
      <c r="B414" s="45"/>
      <c r="C414" s="45"/>
      <c r="D414" s="45"/>
      <c r="E414" s="45"/>
      <c r="F414" s="21">
        <f t="shared" si="152"/>
        <v>0</v>
      </c>
      <c r="G414" s="45"/>
      <c r="H414" s="45"/>
      <c r="I414" s="45"/>
      <c r="J414" s="45"/>
      <c r="K414" s="21">
        <f t="shared" si="153"/>
        <v>0</v>
      </c>
      <c r="L414" s="45">
        <v>-25.38</v>
      </c>
      <c r="M414" s="45">
        <v>0</v>
      </c>
      <c r="N414" s="45">
        <v>0</v>
      </c>
      <c r="O414" s="45">
        <v>0</v>
      </c>
      <c r="P414" s="53">
        <f t="shared" si="160"/>
        <v>-25.38</v>
      </c>
      <c r="Q414" s="31"/>
    </row>
    <row r="415" spans="1:17" ht="12">
      <c r="A415" s="16" t="s">
        <v>161</v>
      </c>
      <c r="B415" s="45">
        <v>7.42</v>
      </c>
      <c r="C415" s="45">
        <v>-48.79</v>
      </c>
      <c r="D415" s="45">
        <v>101.03</v>
      </c>
      <c r="E415" s="45">
        <v>46.12</v>
      </c>
      <c r="F415" s="21">
        <f t="shared" si="152"/>
        <v>105.78</v>
      </c>
      <c r="G415" s="45">
        <v>178.63</v>
      </c>
      <c r="H415" s="45">
        <v>-4.4</v>
      </c>
      <c r="I415" s="45">
        <v>101.46</v>
      </c>
      <c r="J415" s="45">
        <v>107.49</v>
      </c>
      <c r="K415" s="21">
        <f t="shared" si="153"/>
        <v>383.18</v>
      </c>
      <c r="L415" s="45">
        <v>-79.53</v>
      </c>
      <c r="M415" s="45">
        <v>25.94</v>
      </c>
      <c r="N415" s="45">
        <v>-18.2</v>
      </c>
      <c r="O415" s="45">
        <v>-358.8</v>
      </c>
      <c r="P415" s="53">
        <f t="shared" si="160"/>
        <v>-430.59000000000003</v>
      </c>
      <c r="Q415" s="31">
        <v>-65.9</v>
      </c>
    </row>
    <row r="416" spans="1:17" s="14" customFormat="1" ht="12">
      <c r="A416" s="11" t="s">
        <v>162</v>
      </c>
      <c r="B416" s="61">
        <f>B296-B295</f>
        <v>83.60000000000025</v>
      </c>
      <c r="C416" s="61">
        <f>C296-C295</f>
        <v>51.91999999999986</v>
      </c>
      <c r="D416" s="61">
        <f>D296-D295</f>
        <v>66.1899999999998</v>
      </c>
      <c r="E416" s="61">
        <f>E296-E295</f>
        <v>-69.42000000000004</v>
      </c>
      <c r="F416" s="38">
        <f t="shared" si="152"/>
        <v>132.28999999999985</v>
      </c>
      <c r="G416" s="61">
        <f>G296-G295</f>
        <v>15.330000000000126</v>
      </c>
      <c r="H416" s="61">
        <f>H296-H295</f>
        <v>43.120000000000005</v>
      </c>
      <c r="I416" s="61">
        <f>I296-I295</f>
        <v>102.03999999999984</v>
      </c>
      <c r="J416" s="61">
        <f>J296-J295</f>
        <v>-53.849999999999454</v>
      </c>
      <c r="K416" s="38">
        <f t="shared" si="153"/>
        <v>106.6400000000005</v>
      </c>
      <c r="L416" s="61">
        <f>L296-L295</f>
        <v>6.259999999999877</v>
      </c>
      <c r="M416" s="61">
        <f>M296-M295</f>
        <v>51.29999999999992</v>
      </c>
      <c r="N416" s="61">
        <f>N296-N295</f>
        <v>20.380000000000393</v>
      </c>
      <c r="O416" s="61">
        <f>O296-O295</f>
        <v>-114.15999999999997</v>
      </c>
      <c r="P416" s="62">
        <f t="shared" si="160"/>
        <v>-36.21999999999977</v>
      </c>
      <c r="Q416" s="61">
        <f>Q296-Q295</f>
        <v>-42.42000000000007</v>
      </c>
    </row>
    <row r="417" spans="1:19" ht="12">
      <c r="A417" s="63"/>
      <c r="B417" s="64"/>
      <c r="C417" s="64"/>
      <c r="D417" s="64"/>
      <c r="E417" s="64"/>
      <c r="F417" s="65"/>
      <c r="G417" s="64"/>
      <c r="H417" s="64"/>
      <c r="I417" s="64"/>
      <c r="J417" s="64"/>
      <c r="K417" s="65"/>
      <c r="L417" s="64"/>
      <c r="M417" s="64"/>
      <c r="N417" s="64"/>
      <c r="O417" s="64"/>
      <c r="P417" s="66"/>
      <c r="Q417" s="64"/>
      <c r="R417" s="4"/>
      <c r="S417" s="4"/>
    </row>
    <row r="418" spans="1:19" s="14" customFormat="1" ht="12">
      <c r="A418" s="67" t="s">
        <v>163</v>
      </c>
      <c r="B418" s="68"/>
      <c r="C418" s="68"/>
      <c r="D418" s="68"/>
      <c r="E418" s="68"/>
      <c r="F418" s="69"/>
      <c r="G418" s="68"/>
      <c r="H418" s="68"/>
      <c r="I418" s="68"/>
      <c r="J418" s="68"/>
      <c r="K418" s="69"/>
      <c r="L418" s="68"/>
      <c r="M418" s="68"/>
      <c r="N418" s="68"/>
      <c r="O418" s="68"/>
      <c r="P418" s="69"/>
      <c r="Q418" s="51"/>
      <c r="R418" s="40"/>
      <c r="S418" s="40"/>
    </row>
    <row r="419" spans="1:19" s="14" customFormat="1" ht="12">
      <c r="A419" s="11" t="s">
        <v>164</v>
      </c>
      <c r="B419" s="12">
        <f>B420+B422</f>
        <v>0</v>
      </c>
      <c r="C419" s="12">
        <f>C420+C422</f>
        <v>44.68</v>
      </c>
      <c r="D419" s="12">
        <f>D420+D422</f>
        <v>14.79</v>
      </c>
      <c r="E419" s="12">
        <f>E420+E422</f>
        <v>41.67</v>
      </c>
      <c r="F419" s="60">
        <f aca="true" t="shared" si="164" ref="F419:F424">SUM(B419:E419)</f>
        <v>101.14</v>
      </c>
      <c r="G419" s="12">
        <f>G420+G422</f>
        <v>0.9</v>
      </c>
      <c r="H419" s="12">
        <f>H420+H422</f>
        <v>0</v>
      </c>
      <c r="I419" s="12">
        <f>I420+I422</f>
        <v>0</v>
      </c>
      <c r="J419" s="12">
        <f>J420+J422</f>
        <v>64</v>
      </c>
      <c r="K419" s="60">
        <f aca="true" t="shared" si="165" ref="K419:K427">SUM(G419:J419)</f>
        <v>64.9</v>
      </c>
      <c r="L419" s="12">
        <f>L420+L422</f>
        <v>4.3100000000000005</v>
      </c>
      <c r="M419" s="12">
        <f>M420+M422</f>
        <v>50.44</v>
      </c>
      <c r="N419" s="12">
        <f>N420+N422</f>
        <v>34.87</v>
      </c>
      <c r="O419" s="12">
        <f>O420+O422</f>
        <v>76.92</v>
      </c>
      <c r="P419" s="60">
        <f t="shared" si="160"/>
        <v>166.54000000000002</v>
      </c>
      <c r="Q419" s="12">
        <f>Q420+Q422</f>
        <v>2.39</v>
      </c>
      <c r="R419" s="40"/>
      <c r="S419" s="40"/>
    </row>
    <row r="420" spans="1:17" ht="12">
      <c r="A420" s="16" t="s">
        <v>165</v>
      </c>
      <c r="B420" s="17">
        <f>B421</f>
        <v>0</v>
      </c>
      <c r="C420" s="17">
        <f aca="true" t="shared" si="166" ref="C420:J420">C421</f>
        <v>44.68</v>
      </c>
      <c r="D420" s="17">
        <f t="shared" si="166"/>
        <v>14.79</v>
      </c>
      <c r="E420" s="17">
        <f t="shared" si="166"/>
        <v>4.39</v>
      </c>
      <c r="F420" s="56">
        <f>SUM(B420:E420)</f>
        <v>63.86</v>
      </c>
      <c r="G420" s="17">
        <f t="shared" si="166"/>
        <v>0</v>
      </c>
      <c r="H420" s="17">
        <f t="shared" si="166"/>
        <v>0</v>
      </c>
      <c r="I420" s="17">
        <f t="shared" si="166"/>
        <v>0</v>
      </c>
      <c r="J420" s="17">
        <f t="shared" si="166"/>
        <v>53.7</v>
      </c>
      <c r="K420" s="56">
        <f t="shared" si="165"/>
        <v>53.7</v>
      </c>
      <c r="L420" s="17">
        <v>1.65</v>
      </c>
      <c r="M420" s="17">
        <v>20.21</v>
      </c>
      <c r="N420" s="17">
        <v>34.82</v>
      </c>
      <c r="O420" s="17">
        <v>54.52</v>
      </c>
      <c r="P420" s="56">
        <f t="shared" si="160"/>
        <v>111.2</v>
      </c>
      <c r="Q420" s="31"/>
    </row>
    <row r="421" spans="1:17" ht="12">
      <c r="A421" s="16" t="s">
        <v>166</v>
      </c>
      <c r="B421" s="83">
        <v>0</v>
      </c>
      <c r="C421" s="83">
        <v>44.68</v>
      </c>
      <c r="D421" s="83">
        <v>14.79</v>
      </c>
      <c r="E421" s="83">
        <v>4.39</v>
      </c>
      <c r="F421" s="46">
        <f t="shared" si="164"/>
        <v>63.86</v>
      </c>
      <c r="G421" s="82">
        <v>0</v>
      </c>
      <c r="H421" s="82">
        <v>0</v>
      </c>
      <c r="I421" s="82">
        <v>0</v>
      </c>
      <c r="J421" s="82">
        <v>53.7</v>
      </c>
      <c r="K421" s="53">
        <f t="shared" si="165"/>
        <v>53.7</v>
      </c>
      <c r="L421" s="45">
        <v>1.65</v>
      </c>
      <c r="M421" s="45">
        <v>20.21</v>
      </c>
      <c r="N421" s="45">
        <v>34.82</v>
      </c>
      <c r="O421" s="45">
        <v>54.52</v>
      </c>
      <c r="P421" s="53">
        <f t="shared" si="160"/>
        <v>111.2</v>
      </c>
      <c r="Q421" s="31"/>
    </row>
    <row r="422" spans="1:17" ht="12">
      <c r="A422" s="15" t="s">
        <v>167</v>
      </c>
      <c r="B422" s="17">
        <f>B423</f>
        <v>0</v>
      </c>
      <c r="C422" s="17">
        <f aca="true" t="shared" si="167" ref="C422:G423">C423</f>
        <v>0</v>
      </c>
      <c r="D422" s="17">
        <f t="shared" si="167"/>
        <v>0</v>
      </c>
      <c r="E422" s="17">
        <f>E423</f>
        <v>37.28</v>
      </c>
      <c r="F422" s="56">
        <f t="shared" si="164"/>
        <v>37.28</v>
      </c>
      <c r="G422" s="17">
        <f>G423</f>
        <v>0.9</v>
      </c>
      <c r="H422" s="17">
        <f aca="true" t="shared" si="168" ref="H422:J423">H423</f>
        <v>0</v>
      </c>
      <c r="I422" s="17">
        <f t="shared" si="168"/>
        <v>0</v>
      </c>
      <c r="J422" s="17">
        <f t="shared" si="168"/>
        <v>10.3</v>
      </c>
      <c r="K422" s="56">
        <f t="shared" si="165"/>
        <v>11.200000000000001</v>
      </c>
      <c r="L422" s="17">
        <f>L423</f>
        <v>2.66</v>
      </c>
      <c r="M422" s="17">
        <f>M423</f>
        <v>30.23</v>
      </c>
      <c r="N422" s="17">
        <f>N423</f>
        <v>0.05</v>
      </c>
      <c r="O422" s="17">
        <f>O423</f>
        <v>22.4</v>
      </c>
      <c r="P422" s="53">
        <f t="shared" si="160"/>
        <v>55.339999999999996</v>
      </c>
      <c r="Q422" s="17">
        <f>Q423</f>
        <v>2.39</v>
      </c>
    </row>
    <row r="423" spans="1:17" ht="12">
      <c r="A423" s="15" t="s">
        <v>168</v>
      </c>
      <c r="B423" s="17">
        <f>B424</f>
        <v>0</v>
      </c>
      <c r="C423" s="17">
        <f t="shared" si="167"/>
        <v>0</v>
      </c>
      <c r="D423" s="17">
        <f t="shared" si="167"/>
        <v>0</v>
      </c>
      <c r="E423" s="17">
        <f t="shared" si="167"/>
        <v>37.28</v>
      </c>
      <c r="F423" s="56">
        <f t="shared" si="164"/>
        <v>37.28</v>
      </c>
      <c r="G423" s="17">
        <f t="shared" si="167"/>
        <v>0.9</v>
      </c>
      <c r="H423" s="17">
        <f t="shared" si="168"/>
        <v>0</v>
      </c>
      <c r="I423" s="17">
        <f t="shared" si="168"/>
        <v>0</v>
      </c>
      <c r="J423" s="17">
        <f t="shared" si="168"/>
        <v>10.3</v>
      </c>
      <c r="K423" s="56">
        <f t="shared" si="165"/>
        <v>11.200000000000001</v>
      </c>
      <c r="L423" s="17">
        <v>2.66</v>
      </c>
      <c r="M423" s="17">
        <v>30.23</v>
      </c>
      <c r="N423" s="17">
        <v>0.05</v>
      </c>
      <c r="O423" s="17">
        <v>22.4</v>
      </c>
      <c r="P423" s="56">
        <f t="shared" si="160"/>
        <v>55.339999999999996</v>
      </c>
      <c r="Q423" s="31">
        <v>2.39</v>
      </c>
    </row>
    <row r="424" spans="1:17" ht="12">
      <c r="A424" s="15" t="s">
        <v>169</v>
      </c>
      <c r="B424" s="83">
        <v>0</v>
      </c>
      <c r="C424" s="82">
        <v>0</v>
      </c>
      <c r="D424" s="82">
        <v>0</v>
      </c>
      <c r="E424" s="82">
        <v>37.28</v>
      </c>
      <c r="F424" s="56">
        <f t="shared" si="164"/>
        <v>37.28</v>
      </c>
      <c r="G424" s="82">
        <v>0.9</v>
      </c>
      <c r="H424" s="82">
        <v>0</v>
      </c>
      <c r="I424" s="82">
        <v>0</v>
      </c>
      <c r="J424" s="82">
        <v>10.3</v>
      </c>
      <c r="K424" s="56">
        <f>SUM(H424:J424)</f>
        <v>10.3</v>
      </c>
      <c r="L424" s="17">
        <v>2.66</v>
      </c>
      <c r="M424" s="17">
        <v>30.23</v>
      </c>
      <c r="N424" s="17">
        <v>0.05</v>
      </c>
      <c r="O424" s="17">
        <v>22.4</v>
      </c>
      <c r="P424" s="56">
        <f t="shared" si="160"/>
        <v>55.339999999999996</v>
      </c>
      <c r="Q424" s="31">
        <v>2.39</v>
      </c>
    </row>
    <row r="425" spans="1:17" ht="12">
      <c r="A425" s="70"/>
      <c r="B425" s="84"/>
      <c r="C425" s="84"/>
      <c r="D425" s="84"/>
      <c r="E425" s="84"/>
      <c r="F425" s="72"/>
      <c r="G425" s="84"/>
      <c r="H425" s="84"/>
      <c r="I425" s="84"/>
      <c r="J425" s="84"/>
      <c r="K425" s="72"/>
      <c r="L425" s="71"/>
      <c r="M425" s="71"/>
      <c r="N425" s="71"/>
      <c r="O425" s="71"/>
      <c r="P425" s="72"/>
      <c r="Q425" s="35"/>
    </row>
    <row r="426" spans="1:17" s="14" customFormat="1" ht="12">
      <c r="A426" s="67" t="s">
        <v>170</v>
      </c>
      <c r="B426" s="85"/>
      <c r="C426" s="85"/>
      <c r="D426" s="85"/>
      <c r="E426" s="85"/>
      <c r="F426" s="86"/>
      <c r="G426" s="85"/>
      <c r="H426" s="85"/>
      <c r="I426" s="85"/>
      <c r="J426" s="85"/>
      <c r="K426" s="86"/>
      <c r="L426" s="87"/>
      <c r="M426" s="87"/>
      <c r="N426" s="87"/>
      <c r="O426" s="87"/>
      <c r="P426" s="86"/>
      <c r="Q426" s="51"/>
    </row>
    <row r="427" spans="1:17" ht="12">
      <c r="A427" s="15" t="s">
        <v>171</v>
      </c>
      <c r="B427" s="88">
        <v>1.26</v>
      </c>
      <c r="C427" s="88">
        <v>2.59</v>
      </c>
      <c r="D427" s="88">
        <v>1.32</v>
      </c>
      <c r="E427" s="88">
        <v>6.77</v>
      </c>
      <c r="F427" s="74">
        <f>SUM(B427:E427)</f>
        <v>11.94</v>
      </c>
      <c r="G427" s="88">
        <v>2.76</v>
      </c>
      <c r="H427" s="88">
        <v>1.66</v>
      </c>
      <c r="I427" s="88">
        <v>4.54</v>
      </c>
      <c r="J427" s="88">
        <v>11.39</v>
      </c>
      <c r="K427" s="74">
        <f t="shared" si="165"/>
        <v>20.35</v>
      </c>
      <c r="L427" s="73">
        <v>13.7</v>
      </c>
      <c r="M427" s="73">
        <v>15.95</v>
      </c>
      <c r="N427" s="73">
        <v>28.69</v>
      </c>
      <c r="O427" s="73">
        <v>38.87</v>
      </c>
      <c r="P427" s="74">
        <f t="shared" si="160"/>
        <v>97.21000000000001</v>
      </c>
      <c r="Q427" s="31">
        <v>15.57</v>
      </c>
    </row>
    <row r="428" spans="11:16" ht="12">
      <c r="K428" s="79"/>
      <c r="L428" s="80"/>
      <c r="M428" s="80"/>
      <c r="N428" s="80"/>
      <c r="O428" s="80"/>
      <c r="P428" s="80"/>
    </row>
    <row r="429" spans="11:16" ht="12">
      <c r="K429" s="79"/>
      <c r="L429" s="80"/>
      <c r="M429" s="80"/>
      <c r="N429" s="80"/>
      <c r="O429" s="80"/>
      <c r="P429" s="80"/>
    </row>
    <row r="430" spans="11:16" ht="12">
      <c r="K430" s="77"/>
      <c r="L430" s="76"/>
      <c r="M430" s="76"/>
      <c r="N430" s="76"/>
      <c r="O430" s="76"/>
      <c r="P430" s="76"/>
    </row>
    <row r="431" spans="11:16" ht="12">
      <c r="K431" s="77"/>
      <c r="L431" s="76"/>
      <c r="M431" s="76"/>
      <c r="N431" s="76"/>
      <c r="O431" s="76"/>
      <c r="P431" s="76"/>
    </row>
    <row r="432" spans="11:16" ht="12">
      <c r="K432" s="77"/>
      <c r="L432" s="76"/>
      <c r="M432" s="76"/>
      <c r="N432" s="76"/>
      <c r="O432" s="76"/>
      <c r="P432" s="76"/>
    </row>
    <row r="433" spans="11:16" ht="12.75">
      <c r="K433" s="77"/>
      <c r="L433" s="76"/>
      <c r="M433" s="76"/>
      <c r="N433" s="76"/>
      <c r="O433" s="76"/>
      <c r="P433" s="78"/>
    </row>
  </sheetData>
  <sheetProtection/>
  <printOptions/>
  <pageMargins left="0.5905511811023623" right="0.5905511811023623" top="0.5905511811023623" bottom="0.5905511811023623" header="0.31496062992125984" footer="0.31496062992125984"/>
  <pageSetup horizontalDpi="300" verticalDpi="300" orientation="portrait" r:id="rId1"/>
  <ignoredErrors>
    <ignoredError sqref="F3 K3" numberStoredAsText="1"/>
    <ignoredError sqref="P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D. Soloviova</dc:creator>
  <cp:keywords/>
  <dc:description/>
  <cp:lastModifiedBy>Liudmila I. Gvozdetcaia</cp:lastModifiedBy>
  <dcterms:created xsi:type="dcterms:W3CDTF">2015-06-25T08:05:09Z</dcterms:created>
  <dcterms:modified xsi:type="dcterms:W3CDTF">2015-07-08T14:09:30Z</dcterms:modified>
  <cp:category/>
  <cp:version/>
  <cp:contentType/>
  <cp:contentStatus/>
</cp:coreProperties>
</file>