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20_rom" sheetId="1" r:id="rId1"/>
    <sheet name="2020_eng" sheetId="2" r:id="rId2"/>
    <sheet name="2020_rus" sheetId="3" r:id="rId3"/>
    <sheet name="Graficile" sheetId="4" r:id="rId4"/>
  </sheets>
  <definedNames>
    <definedName name="_xlnm.Print_Area" localSheetId="1">'2020_eng'!$A$1:$F$33</definedName>
    <definedName name="_xlnm.Print_Area" localSheetId="0">'2020_rom'!$A$1:$F$33</definedName>
    <definedName name="_xlnm.Print_Area" localSheetId="2">'2020_rus'!$A$1:$F$33</definedName>
  </definedNames>
  <calcPr fullCalcOnLoad="1"/>
</workbook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<sst xmlns="http://schemas.openxmlformats.org/spreadsheetml/2006/main" count="102" uniqueCount="53">
  <si>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</si>
  <si>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</si>
  <si>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</si>
  <si>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</si>
  <si>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</si>
  <si>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</si>
  <si>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</si>
  <si>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</si>
  <si>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</si>
  <si>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</si>
  <si>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</si>
  <si>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</si>
  <si>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</si>
  <si>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</si>
  <si>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</si>
  <si>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</si>
  <si>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</si>
  <si>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</si>
  <si>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</si>
  <si>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</si>
  <si>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</si>
  <si>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</si>
  <si>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</si>
  <si>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</si>
  <si>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</si>
  <si>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</si>
  <si>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</si>
  <si>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In total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</si>
  <si>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</si>
  <si>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</si>
  <si>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</si>
  <si>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</si>
  <si>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</si>
  <si>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</si>
  <si>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</si>
  <si>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</si>
  <si>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</si>
  <si>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</si>
  <si>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</si>
  <si>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</si>
  <si>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</si>
  <si>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>Commemorative and Jubilee coins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</si>
  <si>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</si>
  <si>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</si>
  <si>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la situaţia de 31 decembrie 2020</t>
  </si>
  <si>
    <t>as of 31 December 2020</t>
  </si>
  <si>
    <t>на 31 декабря 2020 года</t>
  </si>
  <si>
    <t>Количество банкнот/ монет в обращении            (млн. шт.)</t>
  </si>
  <si>
    <t>Количество банкнот/ монет на душу населения (шт.)</t>
  </si>
  <si>
    <t>Quantity of banknotes/ coins in circulation                   (pcs, million)</t>
  </si>
  <si>
    <t>Quantity of banknotes/ coins per capita                        (pcs)</t>
  </si>
  <si>
    <t>Cantitatea bancnotelor/ monedelor în circulaţie (mil. buc.)</t>
  </si>
  <si>
    <t>Cantitatea bancnotelor/ monedelor pe cap de locuitor (buc.)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</si>
</sst>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#,##0.00_ ;[Red]\-#,##0.00\ "/>
    <numFmt numFmtId="166" formatCode="0.0000"/>
    <numFmt numFmtId="167" formatCode="#,##0.000"/>
    <numFmt numFmtId="168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PermianSansTypeface"/>
      <family val="3"/>
    </font>
    <font>
      <sz val="12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sz val="11"/>
      <color indexed="9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sz val="10"/>
      <color indexed="9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PermianSerifTypeface"/>
      <family val="0"/>
    </font>
    <font>
      <i/>
      <sz val="10"/>
      <color indexed="63"/>
      <name val="PermianSerifTypeface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0"/>
      <name val="PermianSerifTypeface"/>
      <family val="3"/>
    </font>
    <font>
      <sz val="10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/>
      <top style="thin">
        <color indexed="23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/>
    </border>
    <border>
      <left style="medium"/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/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 style="thin">
        <color indexed="23"/>
      </top>
      <bottom/>
    </border>
    <border>
      <left/>
      <right style="medium"/>
      <top/>
      <bottom/>
    </border>
    <border>
      <left style="medium">
        <color indexed="8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/>
      <bottom style="thin">
        <color indexed="23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vertical="top" wrapText="1"/>
    </xf>
    <xf numFmtId="4" fontId="5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164" fontId="7" fillId="0" borderId="0" xfId="55" applyNumberFormat="1" applyFont="1" applyBorder="1" applyAlignment="1">
      <alignment vertical="top" wrapText="1"/>
      <protection/>
    </xf>
    <xf numFmtId="4" fontId="52" fillId="0" borderId="0" xfId="55" applyNumberFormat="1" applyFont="1" applyBorder="1" applyAlignment="1">
      <alignment vertical="top" wrapText="1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164" fontId="10" fillId="0" borderId="10" xfId="55" applyNumberFormat="1" applyFont="1" applyBorder="1" applyAlignment="1">
      <alignment horizontal="right" vertical="top" wrapText="1"/>
      <protection/>
    </xf>
    <xf numFmtId="4" fontId="6" fillId="0" borderId="11" xfId="55" applyNumberFormat="1" applyFont="1" applyBorder="1">
      <alignment/>
      <protection/>
    </xf>
    <xf numFmtId="4" fontId="6" fillId="0" borderId="12" xfId="55" applyNumberFormat="1" applyFont="1" applyBorder="1">
      <alignment/>
      <protection/>
    </xf>
    <xf numFmtId="165" fontId="6" fillId="0" borderId="13" xfId="55" applyNumberFormat="1" applyFont="1" applyBorder="1" applyAlignment="1">
      <alignment/>
      <protection/>
    </xf>
    <xf numFmtId="2" fontId="6" fillId="0" borderId="14" xfId="55" applyNumberFormat="1" applyFont="1" applyBorder="1">
      <alignment/>
      <protection/>
    </xf>
    <xf numFmtId="164" fontId="10" fillId="0" borderId="15" xfId="55" applyNumberFormat="1" applyFont="1" applyBorder="1" applyAlignment="1">
      <alignment horizontal="right" vertical="top" wrapText="1"/>
      <protection/>
    </xf>
    <xf numFmtId="4" fontId="6" fillId="0" borderId="16" xfId="55" applyNumberFormat="1" applyFont="1" applyBorder="1">
      <alignment/>
      <protection/>
    </xf>
    <xf numFmtId="165" fontId="6" fillId="0" borderId="17" xfId="55" applyNumberFormat="1" applyFont="1" applyBorder="1" applyAlignment="1">
      <alignment/>
      <protection/>
    </xf>
    <xf numFmtId="164" fontId="10" fillId="0" borderId="18" xfId="55" applyNumberFormat="1" applyFont="1" applyBorder="1" applyAlignment="1">
      <alignment horizontal="right" vertical="top" wrapText="1"/>
      <protection/>
    </xf>
    <xf numFmtId="4" fontId="6" fillId="0" borderId="19" xfId="55" applyNumberFormat="1" applyFont="1" applyBorder="1">
      <alignment/>
      <protection/>
    </xf>
    <xf numFmtId="4" fontId="6" fillId="0" borderId="20" xfId="55" applyNumberFormat="1" applyFont="1" applyBorder="1">
      <alignment/>
      <protection/>
    </xf>
    <xf numFmtId="165" fontId="6" fillId="0" borderId="21" xfId="55" applyNumberFormat="1" applyFont="1" applyBorder="1" applyAlignment="1">
      <alignment/>
      <protection/>
    </xf>
    <xf numFmtId="2" fontId="6" fillId="0" borderId="22" xfId="55" applyNumberFormat="1" applyFont="1" applyBorder="1">
      <alignment/>
      <protection/>
    </xf>
    <xf numFmtId="164" fontId="10" fillId="0" borderId="23" xfId="55" applyNumberFormat="1" applyFont="1" applyBorder="1" applyAlignment="1">
      <alignment horizontal="right" vertical="top" wrapText="1"/>
      <protection/>
    </xf>
    <xf numFmtId="4" fontId="6" fillId="0" borderId="24" xfId="55" applyNumberFormat="1" applyFont="1" applyBorder="1">
      <alignment/>
      <protection/>
    </xf>
    <xf numFmtId="2" fontId="6" fillId="0" borderId="11" xfId="55" applyNumberFormat="1" applyFont="1" applyBorder="1">
      <alignment/>
      <protection/>
    </xf>
    <xf numFmtId="164" fontId="10" fillId="0" borderId="25" xfId="55" applyNumberFormat="1" applyFont="1" applyBorder="1" applyAlignment="1">
      <alignment horizontal="right" vertical="top" wrapText="1"/>
      <protection/>
    </xf>
    <xf numFmtId="168" fontId="6" fillId="0" borderId="11" xfId="55" applyNumberFormat="1" applyFont="1" applyBorder="1">
      <alignment/>
      <protection/>
    </xf>
    <xf numFmtId="164" fontId="10" fillId="0" borderId="26" xfId="55" applyNumberFormat="1" applyFont="1" applyBorder="1" applyAlignment="1">
      <alignment horizontal="right" vertical="top" wrapText="1"/>
      <protection/>
    </xf>
    <xf numFmtId="4" fontId="6" fillId="0" borderId="27" xfId="55" applyNumberFormat="1" applyFont="1" applyBorder="1">
      <alignment/>
      <protection/>
    </xf>
    <xf numFmtId="2" fontId="6" fillId="0" borderId="19" xfId="55" applyNumberFormat="1" applyFont="1" applyBorder="1">
      <alignment/>
      <protection/>
    </xf>
    <xf numFmtId="164" fontId="10" fillId="0" borderId="28" xfId="0" applyNumberFormat="1" applyFont="1" applyBorder="1" applyAlignment="1">
      <alignment horizontal="right" vertical="top" wrapText="1"/>
    </xf>
    <xf numFmtId="4" fontId="6" fillId="0" borderId="29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 horizontal="right" vertical="top" wrapText="1"/>
    </xf>
    <xf numFmtId="4" fontId="6" fillId="0" borderId="3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4" fontId="10" fillId="0" borderId="23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right" wrapText="1"/>
    </xf>
    <xf numFmtId="164" fontId="10" fillId="0" borderId="2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/>
    </xf>
    <xf numFmtId="164" fontId="10" fillId="0" borderId="35" xfId="0" applyNumberFormat="1" applyFont="1" applyBorder="1" applyAlignment="1">
      <alignment horizontal="right" vertical="top" wrapText="1"/>
    </xf>
    <xf numFmtId="167" fontId="6" fillId="0" borderId="11" xfId="0" applyNumberFormat="1" applyFont="1" applyBorder="1" applyAlignment="1">
      <alignment/>
    </xf>
    <xf numFmtId="164" fontId="10" fillId="0" borderId="36" xfId="0" applyNumberFormat="1" applyFont="1" applyBorder="1" applyAlignment="1">
      <alignment horizontal="right" vertical="top" wrapText="1"/>
    </xf>
    <xf numFmtId="164" fontId="10" fillId="0" borderId="37" xfId="0" applyNumberFormat="1" applyFont="1" applyBorder="1" applyAlignment="1">
      <alignment horizontal="right" vertical="top" wrapText="1"/>
    </xf>
    <xf numFmtId="4" fontId="6" fillId="0" borderId="27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horizontal="right" vertical="top" wrapText="1"/>
    </xf>
    <xf numFmtId="165" fontId="6" fillId="0" borderId="17" xfId="0" applyNumberFormat="1" applyFont="1" applyBorder="1" applyAlignment="1">
      <alignment/>
    </xf>
    <xf numFmtId="164" fontId="10" fillId="0" borderId="18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4" fontId="10" fillId="0" borderId="26" xfId="0" applyNumberFormat="1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/>
    </xf>
    <xf numFmtId="164" fontId="10" fillId="33" borderId="38" xfId="56" applyNumberFormat="1" applyFont="1" applyFill="1" applyBorder="1" applyAlignment="1">
      <alignment horizontal="left" vertical="top" wrapText="1"/>
      <protection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10" fillId="33" borderId="39" xfId="0" applyNumberFormat="1" applyFont="1" applyFill="1" applyBorder="1" applyAlignment="1">
      <alignment horizontal="left" vertical="top" wrapText="1"/>
    </xf>
    <xf numFmtId="4" fontId="11" fillId="5" borderId="39" xfId="0" applyNumberFormat="1" applyFont="1" applyFill="1" applyBorder="1" applyAlignment="1">
      <alignment/>
    </xf>
    <xf numFmtId="4" fontId="11" fillId="5" borderId="40" xfId="0" applyNumberFormat="1" applyFont="1" applyFill="1" applyBorder="1" applyAlignment="1">
      <alignment/>
    </xf>
    <xf numFmtId="4" fontId="11" fillId="5" borderId="41" xfId="0" applyNumberFormat="1" applyFont="1" applyFill="1" applyBorder="1" applyAlignment="1">
      <alignment/>
    </xf>
    <xf numFmtId="3" fontId="11" fillId="5" borderId="42" xfId="0" applyNumberFormat="1" applyFont="1" applyFill="1" applyBorder="1" applyAlignment="1">
      <alignment/>
    </xf>
    <xf numFmtId="2" fontId="11" fillId="5" borderId="43" xfId="0" applyNumberFormat="1" applyFont="1" applyFill="1" applyBorder="1" applyAlignment="1">
      <alignment/>
    </xf>
    <xf numFmtId="164" fontId="10" fillId="33" borderId="44" xfId="0" applyNumberFormat="1" applyFont="1" applyFill="1" applyBorder="1" applyAlignment="1">
      <alignment horizontal="left" vertical="top" wrapText="1"/>
    </xf>
    <xf numFmtId="4" fontId="6" fillId="5" borderId="45" xfId="0" applyNumberFormat="1" applyFont="1" applyFill="1" applyBorder="1" applyAlignment="1">
      <alignment/>
    </xf>
    <xf numFmtId="4" fontId="9" fillId="5" borderId="19" xfId="0" applyNumberFormat="1" applyFont="1" applyFill="1" applyBorder="1" applyAlignment="1">
      <alignment/>
    </xf>
    <xf numFmtId="167" fontId="6" fillId="5" borderId="46" xfId="0" applyNumberFormat="1" applyFont="1" applyFill="1" applyBorder="1" applyAlignment="1">
      <alignment/>
    </xf>
    <xf numFmtId="3" fontId="9" fillId="5" borderId="47" xfId="0" applyNumberFormat="1" applyFont="1" applyFill="1" applyBorder="1" applyAlignment="1">
      <alignment/>
    </xf>
    <xf numFmtId="3" fontId="9" fillId="5" borderId="48" xfId="0" applyNumberFormat="1" applyFont="1" applyFill="1" applyBorder="1" applyAlignment="1">
      <alignment/>
    </xf>
    <xf numFmtId="164" fontId="10" fillId="33" borderId="49" xfId="0" applyNumberFormat="1" applyFont="1" applyFill="1" applyBorder="1" applyAlignment="1">
      <alignment horizontal="left" vertical="top" wrapText="1"/>
    </xf>
    <xf numFmtId="4" fontId="11" fillId="5" borderId="50" xfId="0" applyNumberFormat="1" applyFont="1" applyFill="1" applyBorder="1" applyAlignment="1">
      <alignment/>
    </xf>
    <xf numFmtId="4" fontId="11" fillId="5" borderId="12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164" fontId="10" fillId="33" borderId="51" xfId="0" applyNumberFormat="1" applyFont="1" applyFill="1" applyBorder="1" applyAlignment="1">
      <alignment horizontal="left" vertical="top" wrapText="1"/>
    </xf>
    <xf numFmtId="4" fontId="6" fillId="5" borderId="52" xfId="0" applyNumberFormat="1" applyFont="1" applyFill="1" applyBorder="1" applyAlignment="1">
      <alignment/>
    </xf>
    <xf numFmtId="4" fontId="9" fillId="5" borderId="40" xfId="0" applyNumberFormat="1" applyFont="1" applyFill="1" applyBorder="1" applyAlignment="1">
      <alignment/>
    </xf>
    <xf numFmtId="167" fontId="6" fillId="5" borderId="41" xfId="0" applyNumberFormat="1" applyFont="1" applyFill="1" applyBorder="1" applyAlignment="1">
      <alignment/>
    </xf>
    <xf numFmtId="3" fontId="9" fillId="5" borderId="42" xfId="0" applyNumberFormat="1" applyFont="1" applyFill="1" applyBorder="1" applyAlignment="1">
      <alignment/>
    </xf>
    <xf numFmtId="4" fontId="9" fillId="5" borderId="43" xfId="0" applyNumberFormat="1" applyFont="1" applyFill="1" applyBorder="1" applyAlignment="1">
      <alignment/>
    </xf>
    <xf numFmtId="164" fontId="10" fillId="33" borderId="53" xfId="0" applyNumberFormat="1" applyFont="1" applyFill="1" applyBorder="1" applyAlignment="1">
      <alignment horizontal="left" vertical="top" wrapText="1"/>
    </xf>
    <xf numFmtId="164" fontId="10" fillId="33" borderId="54" xfId="56" applyNumberFormat="1" applyFont="1" applyFill="1" applyBorder="1" applyAlignment="1">
      <alignment horizontal="left" vertical="top" wrapText="1"/>
      <protection/>
    </xf>
    <xf numFmtId="2" fontId="11" fillId="5" borderId="55" xfId="0" applyNumberFormat="1" applyFont="1" applyFill="1" applyBorder="1" applyAlignment="1">
      <alignment/>
    </xf>
    <xf numFmtId="164" fontId="10" fillId="33" borderId="56" xfId="56" applyNumberFormat="1" applyFont="1" applyFill="1" applyBorder="1" applyAlignment="1">
      <alignment horizontal="left" vertical="top" wrapText="1"/>
      <protection/>
    </xf>
    <xf numFmtId="3" fontId="9" fillId="5" borderId="57" xfId="0" applyNumberFormat="1" applyFont="1" applyFill="1" applyBorder="1" applyAlignment="1">
      <alignment/>
    </xf>
    <xf numFmtId="164" fontId="10" fillId="33" borderId="58" xfId="56" applyNumberFormat="1" applyFont="1" applyFill="1" applyBorder="1" applyAlignment="1">
      <alignment horizontal="left" vertical="top" wrapText="1"/>
      <protection/>
    </xf>
    <xf numFmtId="3" fontId="11" fillId="5" borderId="21" xfId="0" applyNumberFormat="1" applyFont="1" applyFill="1" applyBorder="1" applyAlignment="1">
      <alignment/>
    </xf>
    <xf numFmtId="4" fontId="11" fillId="5" borderId="30" xfId="0" applyNumberFormat="1" applyFont="1" applyFill="1" applyBorder="1" applyAlignment="1">
      <alignment/>
    </xf>
    <xf numFmtId="4" fontId="9" fillId="5" borderId="55" xfId="0" applyNumberFormat="1" applyFont="1" applyFill="1" applyBorder="1" applyAlignment="1">
      <alignment/>
    </xf>
    <xf numFmtId="164" fontId="10" fillId="33" borderId="59" xfId="0" applyNumberFormat="1" applyFont="1" applyFill="1" applyBorder="1" applyAlignment="1">
      <alignment horizontal="left" vertical="top" wrapText="1"/>
    </xf>
    <xf numFmtId="0" fontId="4" fillId="34" borderId="0" xfId="55" applyFont="1" applyFill="1">
      <alignment/>
      <protection/>
    </xf>
    <xf numFmtId="0" fontId="9" fillId="34" borderId="0" xfId="55" applyFont="1" applyFill="1">
      <alignment/>
      <protection/>
    </xf>
    <xf numFmtId="0" fontId="5" fillId="34" borderId="0" xfId="55" applyFont="1" applyFill="1">
      <alignment/>
      <protection/>
    </xf>
    <xf numFmtId="0" fontId="6" fillId="34" borderId="0" xfId="55" applyFont="1" applyFill="1">
      <alignment/>
      <protection/>
    </xf>
    <xf numFmtId="4" fontId="11" fillId="5" borderId="39" xfId="55" applyNumberFormat="1" applyFont="1" applyFill="1" applyBorder="1">
      <alignment/>
      <protection/>
    </xf>
    <xf numFmtId="4" fontId="11" fillId="5" borderId="40" xfId="55" applyNumberFormat="1" applyFont="1" applyFill="1" applyBorder="1">
      <alignment/>
      <protection/>
    </xf>
    <xf numFmtId="4" fontId="11" fillId="5" borderId="41" xfId="55" applyNumberFormat="1" applyFont="1" applyFill="1" applyBorder="1">
      <alignment/>
      <protection/>
    </xf>
    <xf numFmtId="3" fontId="11" fillId="5" borderId="42" xfId="55" applyNumberFormat="1" applyFont="1" applyFill="1" applyBorder="1">
      <alignment/>
      <protection/>
    </xf>
    <xf numFmtId="2" fontId="11" fillId="5" borderId="43" xfId="55" applyNumberFormat="1" applyFont="1" applyFill="1" applyBorder="1">
      <alignment/>
      <protection/>
    </xf>
    <xf numFmtId="4" fontId="6" fillId="5" borderId="45" xfId="55" applyNumberFormat="1" applyFont="1" applyFill="1" applyBorder="1">
      <alignment/>
      <protection/>
    </xf>
    <xf numFmtId="4" fontId="9" fillId="5" borderId="19" xfId="55" applyNumberFormat="1" applyFont="1" applyFill="1" applyBorder="1">
      <alignment/>
      <protection/>
    </xf>
    <xf numFmtId="167" fontId="6" fillId="5" borderId="46" xfId="55" applyNumberFormat="1" applyFont="1" applyFill="1" applyBorder="1">
      <alignment/>
      <protection/>
    </xf>
    <xf numFmtId="3" fontId="9" fillId="5" borderId="47" xfId="55" applyNumberFormat="1" applyFont="1" applyFill="1" applyBorder="1">
      <alignment/>
      <protection/>
    </xf>
    <xf numFmtId="3" fontId="9" fillId="5" borderId="48" xfId="55" applyNumberFormat="1" applyFont="1" applyFill="1" applyBorder="1">
      <alignment/>
      <protection/>
    </xf>
    <xf numFmtId="4" fontId="11" fillId="5" borderId="50" xfId="55" applyNumberFormat="1" applyFont="1" applyFill="1" applyBorder="1">
      <alignment/>
      <protection/>
    </xf>
    <xf numFmtId="4" fontId="11" fillId="5" borderId="12" xfId="55" applyNumberFormat="1" applyFont="1" applyFill="1" applyBorder="1">
      <alignment/>
      <protection/>
    </xf>
    <xf numFmtId="4" fontId="11" fillId="5" borderId="14" xfId="55" applyNumberFormat="1" applyFont="1" applyFill="1" applyBorder="1">
      <alignment/>
      <protection/>
    </xf>
    <xf numFmtId="4" fontId="6" fillId="5" borderId="52" xfId="55" applyNumberFormat="1" applyFont="1" applyFill="1" applyBorder="1">
      <alignment/>
      <protection/>
    </xf>
    <xf numFmtId="4" fontId="9" fillId="5" borderId="40" xfId="55" applyNumberFormat="1" applyFont="1" applyFill="1" applyBorder="1">
      <alignment/>
      <protection/>
    </xf>
    <xf numFmtId="167" fontId="6" fillId="5" borderId="41" xfId="55" applyNumberFormat="1" applyFont="1" applyFill="1" applyBorder="1">
      <alignment/>
      <protection/>
    </xf>
    <xf numFmtId="3" fontId="9" fillId="5" borderId="42" xfId="55" applyNumberFormat="1" applyFont="1" applyFill="1" applyBorder="1">
      <alignment/>
      <protection/>
    </xf>
    <xf numFmtId="4" fontId="9" fillId="5" borderId="43" xfId="55" applyNumberFormat="1" applyFont="1" applyFill="1" applyBorder="1">
      <alignment/>
      <protection/>
    </xf>
    <xf numFmtId="3" fontId="53" fillId="5" borderId="60" xfId="0" applyNumberFormat="1" applyFont="1" applyFill="1" applyBorder="1" applyAlignment="1">
      <alignment/>
    </xf>
    <xf numFmtId="3" fontId="53" fillId="5" borderId="61" xfId="0" applyNumberFormat="1" applyFont="1" applyFill="1" applyBorder="1" applyAlignment="1">
      <alignment/>
    </xf>
    <xf numFmtId="4" fontId="53" fillId="5" borderId="62" xfId="0" applyNumberFormat="1" applyFont="1" applyFill="1" applyBorder="1" applyAlignment="1">
      <alignment/>
    </xf>
    <xf numFmtId="3" fontId="53" fillId="5" borderId="63" xfId="0" applyNumberFormat="1" applyFont="1" applyFill="1" applyBorder="1" applyAlignment="1">
      <alignment/>
    </xf>
    <xf numFmtId="3" fontId="53" fillId="5" borderId="64" xfId="0" applyNumberFormat="1" applyFont="1" applyFill="1" applyBorder="1" applyAlignment="1">
      <alignment/>
    </xf>
    <xf numFmtId="3" fontId="53" fillId="5" borderId="63" xfId="55" applyNumberFormat="1" applyFont="1" applyFill="1" applyBorder="1">
      <alignment/>
      <protection/>
    </xf>
    <xf numFmtId="3" fontId="53" fillId="5" borderId="64" xfId="55" applyNumberFormat="1" applyFont="1" applyFill="1" applyBorder="1">
      <alignment/>
      <protection/>
    </xf>
    <xf numFmtId="166" fontId="54" fillId="0" borderId="0" xfId="55" applyNumberFormat="1" applyFont="1">
      <alignment/>
      <protection/>
    </xf>
    <xf numFmtId="166" fontId="54" fillId="0" borderId="0" xfId="0" applyNumberFormat="1" applyFont="1" applyAlignment="1">
      <alignment/>
    </xf>
    <xf numFmtId="4" fontId="6" fillId="0" borderId="17" xfId="55" applyNumberFormat="1" applyFont="1" applyBorder="1">
      <alignment/>
      <protection/>
    </xf>
    <xf numFmtId="2" fontId="6" fillId="0" borderId="65" xfId="55" applyNumberFormat="1" applyFont="1" applyBorder="1">
      <alignment/>
      <protection/>
    </xf>
    <xf numFmtId="2" fontId="6" fillId="0" borderId="17" xfId="55" applyNumberFormat="1" applyFont="1" applyBorder="1">
      <alignment/>
      <protection/>
    </xf>
    <xf numFmtId="4" fontId="6" fillId="0" borderId="66" xfId="55" applyNumberFormat="1" applyFont="1" applyBorder="1">
      <alignment/>
      <protection/>
    </xf>
    <xf numFmtId="4" fontId="6" fillId="0" borderId="65" xfId="55" applyNumberFormat="1" applyFont="1" applyBorder="1">
      <alignment/>
      <protection/>
    </xf>
    <xf numFmtId="4" fontId="6" fillId="0" borderId="17" xfId="0" applyNumberFormat="1" applyFont="1" applyBorder="1" applyAlignment="1">
      <alignment/>
    </xf>
    <xf numFmtId="2" fontId="6" fillId="0" borderId="67" xfId="0" applyNumberFormat="1" applyFont="1" applyBorder="1" applyAlignment="1">
      <alignment/>
    </xf>
    <xf numFmtId="2" fontId="6" fillId="0" borderId="68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right" wrapText="1"/>
    </xf>
    <xf numFmtId="4" fontId="12" fillId="0" borderId="17" xfId="0" applyNumberFormat="1" applyFont="1" applyBorder="1" applyAlignment="1">
      <alignment horizontal="right" wrapText="1"/>
    </xf>
    <xf numFmtId="4" fontId="6" fillId="0" borderId="66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65" xfId="0" applyNumberFormat="1" applyFont="1" applyBorder="1" applyAlignment="1">
      <alignment/>
    </xf>
    <xf numFmtId="4" fontId="12" fillId="0" borderId="70" xfId="0" applyNumberFormat="1" applyFont="1" applyBorder="1" applyAlignment="1">
      <alignment horizontal="right" wrapText="1"/>
    </xf>
    <xf numFmtId="4" fontId="53" fillId="5" borderId="71" xfId="0" applyNumberFormat="1" applyFont="1" applyFill="1" applyBorder="1" applyAlignment="1">
      <alignment/>
    </xf>
    <xf numFmtId="4" fontId="53" fillId="5" borderId="72" xfId="55" applyNumberFormat="1" applyFont="1" applyFill="1" applyBorder="1">
      <alignment/>
      <protection/>
    </xf>
    <xf numFmtId="2" fontId="6" fillId="0" borderId="65" xfId="0" applyNumberFormat="1" applyFont="1" applyBorder="1" applyAlignment="1">
      <alignment/>
    </xf>
    <xf numFmtId="4" fontId="53" fillId="5" borderId="72" xfId="0" applyNumberFormat="1" applyFont="1" applyFill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49" xfId="55" applyNumberFormat="1" applyFont="1" applyBorder="1">
      <alignment/>
      <protection/>
    </xf>
    <xf numFmtId="164" fontId="10" fillId="0" borderId="39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0" fillId="0" borderId="73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64" fontId="10" fillId="0" borderId="7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64" fontId="10" fillId="0" borderId="76" xfId="0" applyNumberFormat="1" applyFont="1" applyBorder="1" applyAlignment="1">
      <alignment horizontal="center" vertical="center" textRotation="90" wrapText="1"/>
    </xf>
    <xf numFmtId="164" fontId="10" fillId="0" borderId="19" xfId="0" applyNumberFormat="1" applyFont="1" applyBorder="1" applyAlignment="1">
      <alignment horizontal="center" vertical="center" textRotation="90" wrapText="1"/>
    </xf>
    <xf numFmtId="164" fontId="10" fillId="0" borderId="77" xfId="0" applyNumberFormat="1" applyFont="1" applyBorder="1" applyAlignment="1">
      <alignment horizontal="center" vertical="center" textRotation="90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164" fontId="10" fillId="0" borderId="78" xfId="0" applyNumberFormat="1" applyFont="1" applyBorder="1" applyAlignment="1">
      <alignment horizontal="center" vertical="center" textRotation="90" wrapText="1"/>
    </xf>
    <xf numFmtId="164" fontId="10" fillId="0" borderId="21" xfId="0" applyNumberFormat="1" applyFont="1" applyBorder="1" applyAlignment="1">
      <alignment horizontal="center" vertical="center" textRotation="90" wrapText="1"/>
    </xf>
    <xf numFmtId="164" fontId="10" fillId="0" borderId="47" xfId="0" applyNumberFormat="1" applyFont="1" applyBorder="1" applyAlignment="1">
      <alignment horizontal="center" vertical="center" textRotation="90" wrapText="1"/>
    </xf>
    <xf numFmtId="164" fontId="10" fillId="0" borderId="49" xfId="0" applyNumberFormat="1" applyFont="1" applyBorder="1" applyAlignment="1">
      <alignment horizontal="center" vertical="center" wrapText="1"/>
    </xf>
    <xf numFmtId="164" fontId="10" fillId="0" borderId="74" xfId="0" applyNumberFormat="1" applyFont="1" applyBorder="1" applyAlignment="1">
      <alignment horizontal="center" vertical="center" wrapText="1"/>
    </xf>
    <xf numFmtId="164" fontId="10" fillId="0" borderId="54" xfId="56" applyNumberFormat="1" applyFont="1" applyBorder="1" applyAlignment="1">
      <alignment horizontal="center" vertical="center" wrapText="1"/>
      <protection/>
    </xf>
    <xf numFmtId="0" fontId="6" fillId="0" borderId="52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center" vertical="center" wrapText="1"/>
      <protection/>
    </xf>
    <xf numFmtId="164" fontId="10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56" applyFont="1" applyAlignment="1">
      <alignment horizontal="center"/>
      <protection/>
    </xf>
    <xf numFmtId="0" fontId="5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164" fontId="10" fillId="0" borderId="79" xfId="56" applyNumberFormat="1" applyFont="1" applyBorder="1" applyAlignment="1">
      <alignment horizontal="center" vertical="center" wrapText="1"/>
      <protection/>
    </xf>
    <xf numFmtId="0" fontId="6" fillId="0" borderId="80" xfId="56" applyFont="1" applyBorder="1" applyAlignment="1">
      <alignment horizontal="center" vertical="center" wrapText="1"/>
      <protection/>
    </xf>
    <xf numFmtId="0" fontId="6" fillId="0" borderId="38" xfId="56" applyFont="1" applyBorder="1" applyAlignment="1">
      <alignment horizontal="center" vertical="center" wrapText="1"/>
      <protection/>
    </xf>
    <xf numFmtId="164" fontId="10" fillId="0" borderId="81" xfId="56" applyNumberFormat="1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46" xfId="56" applyFont="1" applyBorder="1" applyAlignment="1">
      <alignment horizontal="center" vertical="center" wrapText="1"/>
      <protection/>
    </xf>
    <xf numFmtId="164" fontId="10" fillId="0" borderId="82" xfId="56" applyNumberFormat="1" applyFont="1" applyBorder="1" applyAlignment="1">
      <alignment horizontal="center" vertical="center" textRotation="90" wrapText="1"/>
      <protection/>
    </xf>
    <xf numFmtId="164" fontId="10" fillId="0" borderId="19" xfId="56" applyNumberFormat="1" applyFont="1" applyBorder="1" applyAlignment="1">
      <alignment horizontal="center" vertical="center" textRotation="90" wrapText="1"/>
      <protection/>
    </xf>
    <xf numFmtId="164" fontId="10" fillId="0" borderId="77" xfId="56" applyNumberFormat="1" applyFont="1" applyBorder="1" applyAlignment="1">
      <alignment horizontal="center" vertical="center" textRotation="90" wrapText="1"/>
      <protection/>
    </xf>
    <xf numFmtId="164" fontId="10" fillId="0" borderId="83" xfId="56" applyNumberFormat="1" applyFont="1" applyBorder="1" applyAlignment="1">
      <alignment horizontal="center" vertical="center" textRotation="90" wrapText="1"/>
      <protection/>
    </xf>
    <xf numFmtId="164" fontId="10" fillId="0" borderId="21" xfId="56" applyNumberFormat="1" applyFont="1" applyBorder="1" applyAlignment="1">
      <alignment horizontal="center" vertical="center" textRotation="90" wrapText="1"/>
      <protection/>
    </xf>
    <xf numFmtId="164" fontId="10" fillId="0" borderId="47" xfId="56" applyNumberFormat="1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10" fillId="0" borderId="84" xfId="56" applyNumberFormat="1" applyFont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              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925"/>
          <c:y val="-0.0405"/>
        </c:manualLayout>
      </c:layout>
      <c:spPr>
        <a:noFill/>
        <a:ln w="3175">
          <a:noFill/>
        </a:ln>
      </c:spPr>
    </c:title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975"/>
          <c:y val="0.29425"/>
          <c:w val="0.688"/>
          <c:h val="0.58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'2020_rom'!$B$9:$B$17</c:f>
              <c:numCache>
                <c:ptCount val="9"/>
                <c:pt idx="0">
                  <c:v>85.67</c:v>
                </c:pt>
                <c:pt idx="1">
                  <c:v>84.72</c:v>
                </c:pt>
                <c:pt idx="2">
                  <c:v>209.98</c:v>
                </c:pt>
                <c:pt idx="3">
                  <c:v>299.9</c:v>
                </c:pt>
                <c:pt idx="4">
                  <c:v>2358.98</c:v>
                </c:pt>
                <c:pt idx="5">
                  <c:v>5066.21</c:v>
                </c:pt>
                <c:pt idx="6">
                  <c:v>16391.27</c:v>
                </c:pt>
                <c:pt idx="7">
                  <c:v>4986.75</c:v>
                </c:pt>
                <c:pt idx="8">
                  <c:v>3376.2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259"/>
          <c:w val="0.18725"/>
          <c:h val="0.6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6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'2020_rom'!$B$21:$B$24</c:f>
              <c:numCache>
                <c:ptCount val="4"/>
                <c:pt idx="0">
                  <c:v>22.97</c:v>
                </c:pt>
                <c:pt idx="1">
                  <c:v>25.2</c:v>
                </c:pt>
                <c:pt idx="2">
                  <c:v>6.5</c:v>
                </c:pt>
                <c:pt idx="3">
                  <c:v>9.4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547"/>
          <c:w val="0.1872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 Structura pe valori nominale ale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34375"/>
          <c:w val="0.674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'2020_rom'!$D$9:$D$17</c:f>
              <c:numCache>
                <c:ptCount val="9"/>
                <c:pt idx="0">
                  <c:v>85.67</c:v>
                </c:pt>
                <c:pt idx="1">
                  <c:v>16.944</c:v>
                </c:pt>
                <c:pt idx="2">
                  <c:v>20.997999999999998</c:v>
                </c:pt>
                <c:pt idx="3">
                  <c:v>14.995</c:v>
                </c:pt>
                <c:pt idx="4">
                  <c:v>47.1796</c:v>
                </c:pt>
                <c:pt idx="5">
                  <c:v>50.6621</c:v>
                </c:pt>
                <c:pt idx="6">
                  <c:v>81.95635</c:v>
                </c:pt>
                <c:pt idx="7">
                  <c:v>9.9735</c:v>
                </c:pt>
                <c:pt idx="8">
                  <c:v>3.3762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21225"/>
          <c:w val="0.17"/>
          <c:h val="0.7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c: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8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'2020_rom'!$B$26:$B$30</c:f>
              <c:numCache>
                <c:ptCount val="5"/>
                <c:pt idx="0">
                  <c:v>0.71</c:v>
                </c:pt>
                <c:pt idx="1">
                  <c:v>11.59</c:v>
                </c:pt>
                <c:pt idx="2">
                  <c:v>27.1</c:v>
                </c:pt>
                <c:pt idx="3">
                  <c:v>66.63</c:v>
                </c:pt>
                <c:pt idx="4">
                  <c:v>22.65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6725"/>
          <c:w val="0.18725"/>
          <c:h val="0.4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34375"/>
          <c:w val="0.703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'2020_rom'!$D$21:$D$24</c:f>
              <c:numCache>
                <c:ptCount val="4"/>
                <c:pt idx="0">
                  <c:v>22.97</c:v>
                </c:pt>
                <c:pt idx="1">
                  <c:v>12.6</c:v>
                </c:pt>
                <c:pt idx="2">
                  <c:v>1.3</c:v>
                </c:pt>
                <c:pt idx="3">
                  <c:v>0.9400000000000001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54275"/>
          <c:w val="0.17"/>
          <c:h val="0.4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4375"/>
          <c:w val="0.6807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'2020_rom'!$D$26:$D$30</c:f>
              <c:numCache>
                <c:ptCount val="5"/>
                <c:pt idx="0">
                  <c:v>71.02</c:v>
                </c:pt>
                <c:pt idx="1">
                  <c:v>231.86</c:v>
                </c:pt>
                <c:pt idx="2">
                  <c:v>270.96</c:v>
                </c:pt>
                <c:pt idx="3">
                  <c:v>266.52</c:v>
                </c:pt>
                <c:pt idx="4">
                  <c:v>45.29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355"/>
          <c:w val="0.17"/>
          <c:h val="0.5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38100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4305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38100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0" y="2914650"/>
        <a:ext cx="4305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152400</xdr:rowOff>
    </xdr:to>
    <xdr:graphicFrame>
      <xdr:nvGraphicFramePr>
        <xdr:cNvPr id="3" name="Chart 3"/>
        <xdr:cNvGraphicFramePr/>
      </xdr:nvGraphicFramePr>
      <xdr:xfrm>
        <a:off x="6096000" y="161925"/>
        <a:ext cx="44005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38100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0" y="5648325"/>
        <a:ext cx="43053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6096000" y="2914650"/>
        <a:ext cx="4400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152400</xdr:rowOff>
    </xdr:to>
    <xdr:graphicFrame>
      <xdr:nvGraphicFramePr>
        <xdr:cNvPr id="6" name="Chart 6"/>
        <xdr:cNvGraphicFramePr/>
      </xdr:nvGraphicFramePr>
      <xdr:xfrm>
        <a:off x="6096000" y="5667375"/>
        <a:ext cx="4400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6" s="7" customFormat="1" ht="19.5" customHeight="1">
      <c r="A2" s="167" t="s">
        <v>21</v>
      </c>
      <c r="B2" s="168"/>
      <c r="C2" s="168"/>
      <c r="D2" s="168"/>
      <c r="E2" s="168"/>
      <c r="F2" s="168"/>
    </row>
    <row r="3" spans="1:6" s="7" customFormat="1" ht="19.5" customHeight="1">
      <c r="A3" s="167" t="s">
        <v>44</v>
      </c>
      <c r="B3" s="168"/>
      <c r="C3" s="168"/>
      <c r="D3" s="168"/>
      <c r="E3" s="168"/>
      <c r="F3" s="168"/>
    </row>
    <row r="4" spans="1:7" s="7" customFormat="1" ht="19.5" customHeight="1" thickBot="1">
      <c r="A4" s="8"/>
      <c r="B4" s="8"/>
      <c r="C4" s="9">
        <f>SUM(C9:C17)</f>
        <v>99.41683561541466</v>
      </c>
      <c r="D4" s="8"/>
      <c r="E4" s="8"/>
      <c r="F4" s="8"/>
      <c r="G4" s="6"/>
    </row>
    <row r="5" spans="1:7" s="7" customFormat="1" ht="21" customHeight="1">
      <c r="A5" s="169" t="s">
        <v>22</v>
      </c>
      <c r="B5" s="172" t="s">
        <v>38</v>
      </c>
      <c r="C5" s="175" t="s">
        <v>23</v>
      </c>
      <c r="D5" s="172" t="s">
        <v>51</v>
      </c>
      <c r="E5" s="180" t="s">
        <v>23</v>
      </c>
      <c r="F5" s="169" t="s">
        <v>52</v>
      </c>
      <c r="G5" s="6"/>
    </row>
    <row r="6" spans="1:7" s="7" customFormat="1" ht="15.75" customHeight="1">
      <c r="A6" s="170"/>
      <c r="B6" s="173"/>
      <c r="C6" s="176"/>
      <c r="D6" s="178"/>
      <c r="E6" s="181"/>
      <c r="F6" s="183"/>
      <c r="G6" s="6"/>
    </row>
    <row r="7" spans="1:7" s="7" customFormat="1" ht="14.25" customHeight="1">
      <c r="A7" s="171"/>
      <c r="B7" s="174"/>
      <c r="C7" s="177"/>
      <c r="D7" s="179"/>
      <c r="E7" s="182"/>
      <c r="F7" s="184"/>
      <c r="G7" s="6"/>
    </row>
    <row r="8" spans="1:7" s="11" customFormat="1" ht="19.5" customHeight="1">
      <c r="A8" s="164" t="s">
        <v>24</v>
      </c>
      <c r="B8" s="165"/>
      <c r="C8" s="165"/>
      <c r="D8" s="165"/>
      <c r="E8" s="165"/>
      <c r="F8" s="166"/>
      <c r="G8" s="10"/>
    </row>
    <row r="9" spans="1:7" s="7" customFormat="1" ht="19.5" customHeight="1">
      <c r="A9" s="66" t="s">
        <v>4</v>
      </c>
      <c r="B9" s="42">
        <v>85.67</v>
      </c>
      <c r="C9" s="43">
        <f>B9*$C$18/$B$18</f>
        <v>0.25919425591401296</v>
      </c>
      <c r="D9" s="44">
        <f>B9/1</f>
        <v>85.67</v>
      </c>
      <c r="E9" s="45">
        <f>D9*$E$18/$D$18</f>
        <v>25.8232926582061</v>
      </c>
      <c r="F9" s="67">
        <f>D9/$G$9</f>
        <v>24.21424533634822</v>
      </c>
      <c r="G9" s="142">
        <v>3.538</v>
      </c>
    </row>
    <row r="10" spans="1:7" s="7" customFormat="1" ht="19.5" customHeight="1">
      <c r="A10" s="68" t="s">
        <v>5</v>
      </c>
      <c r="B10" s="48">
        <v>84.72</v>
      </c>
      <c r="C10" s="148">
        <f aca="true" t="shared" si="0" ref="C10:C17">B10*$C$18/$B$18</f>
        <v>0.25632003456326813</v>
      </c>
      <c r="D10" s="60">
        <f>B10/5</f>
        <v>16.944</v>
      </c>
      <c r="E10" s="69">
        <f aca="true" t="shared" si="1" ref="E10:E17">D10*$E$18/$D$18</f>
        <v>5.107387309450731</v>
      </c>
      <c r="F10" s="160">
        <f aca="true" t="shared" si="2" ref="F10:F17">D10/$G$9</f>
        <v>4.789146410401357</v>
      </c>
      <c r="G10" s="6"/>
    </row>
    <row r="11" spans="1:7" s="7" customFormat="1" ht="19.5" customHeight="1">
      <c r="A11" s="68" t="s">
        <v>6</v>
      </c>
      <c r="B11" s="48">
        <v>209.98</v>
      </c>
      <c r="C11" s="148">
        <f t="shared" si="0"/>
        <v>0.6352936833993748</v>
      </c>
      <c r="D11" s="60">
        <f>B11/10</f>
        <v>20.997999999999998</v>
      </c>
      <c r="E11" s="69">
        <f t="shared" si="1"/>
        <v>6.32937433450463</v>
      </c>
      <c r="F11" s="160">
        <f t="shared" si="2"/>
        <v>5.934991520633126</v>
      </c>
      <c r="G11" s="6"/>
    </row>
    <row r="12" spans="1:7" s="7" customFormat="1" ht="19.5" customHeight="1">
      <c r="A12" s="68" t="s">
        <v>7</v>
      </c>
      <c r="B12" s="48">
        <v>299.9</v>
      </c>
      <c r="C12" s="148">
        <f t="shared" si="0"/>
        <v>0.9073462979877727</v>
      </c>
      <c r="D12" s="60">
        <f>B12/20</f>
        <v>14.995</v>
      </c>
      <c r="E12" s="69">
        <f t="shared" si="1"/>
        <v>4.519905140770404</v>
      </c>
      <c r="F12" s="160">
        <f t="shared" si="2"/>
        <v>4.238270209157716</v>
      </c>
      <c r="G12" s="6"/>
    </row>
    <row r="13" spans="1:7" s="7" customFormat="1" ht="19.5" customHeight="1">
      <c r="A13" s="68" t="s">
        <v>8</v>
      </c>
      <c r="B13" s="48">
        <v>2358.98</v>
      </c>
      <c r="C13" s="148">
        <f t="shared" si="0"/>
        <v>7.13708492840012</v>
      </c>
      <c r="D13" s="60">
        <f>B13/50</f>
        <v>47.1796</v>
      </c>
      <c r="E13" s="69">
        <f t="shared" si="1"/>
        <v>14.221228181359875</v>
      </c>
      <c r="F13" s="160">
        <f t="shared" si="2"/>
        <v>13.335104578858113</v>
      </c>
      <c r="G13" s="6"/>
    </row>
    <row r="14" spans="1:7" s="7" customFormat="1" ht="19.5" customHeight="1">
      <c r="A14" s="68" t="s">
        <v>9</v>
      </c>
      <c r="B14" s="48">
        <v>5066.21</v>
      </c>
      <c r="C14" s="148">
        <f t="shared" si="0"/>
        <v>15.327798894060134</v>
      </c>
      <c r="D14" s="60">
        <f>B14/100</f>
        <v>50.6621</v>
      </c>
      <c r="E14" s="69">
        <f t="shared" si="1"/>
        <v>15.270949398614489</v>
      </c>
      <c r="F14" s="160">
        <f t="shared" si="2"/>
        <v>14.319417750141325</v>
      </c>
      <c r="G14" s="6"/>
    </row>
    <row r="15" spans="1:7" s="7" customFormat="1" ht="19.5" customHeight="1">
      <c r="A15" s="68" t="s">
        <v>10</v>
      </c>
      <c r="B15" s="48">
        <v>16391.27</v>
      </c>
      <c r="C15" s="148">
        <f t="shared" si="0"/>
        <v>49.59172442086709</v>
      </c>
      <c r="D15" s="60">
        <f>B15/200</f>
        <v>81.95635</v>
      </c>
      <c r="E15" s="69">
        <f t="shared" si="1"/>
        <v>24.70389647774448</v>
      </c>
      <c r="F15" s="160">
        <f t="shared" si="2"/>
        <v>23.1645986433013</v>
      </c>
      <c r="G15" s="6"/>
    </row>
    <row r="16" spans="1:7" s="7" customFormat="1" ht="19.5" customHeight="1">
      <c r="A16" s="68" t="s">
        <v>11</v>
      </c>
      <c r="B16" s="48">
        <v>4986.75</v>
      </c>
      <c r="C16" s="148">
        <f t="shared" si="0"/>
        <v>15.087392969291516</v>
      </c>
      <c r="D16" s="60">
        <f>B16/500</f>
        <v>9.9735</v>
      </c>
      <c r="E16" s="69">
        <f t="shared" si="1"/>
        <v>3.006287023772832</v>
      </c>
      <c r="F16" s="160">
        <f t="shared" si="2"/>
        <v>2.8189655172413794</v>
      </c>
      <c r="G16" s="6"/>
    </row>
    <row r="17" spans="1:7" s="7" customFormat="1" ht="19.5" customHeight="1">
      <c r="A17" s="70" t="s">
        <v>12</v>
      </c>
      <c r="B17" s="51">
        <v>3376.2</v>
      </c>
      <c r="C17" s="52">
        <f t="shared" si="0"/>
        <v>10.21468013093137</v>
      </c>
      <c r="D17" s="53">
        <f>B17/1000</f>
        <v>3.3762</v>
      </c>
      <c r="E17" s="54">
        <f t="shared" si="1"/>
        <v>1.0176794755764613</v>
      </c>
      <c r="F17" s="71">
        <f t="shared" si="2"/>
        <v>0.9542679479932166</v>
      </c>
      <c r="G17" s="6"/>
    </row>
    <row r="18" spans="1:7" s="77" customFormat="1" ht="19.5" customHeight="1">
      <c r="A18" s="80" t="s">
        <v>13</v>
      </c>
      <c r="B18" s="81">
        <f>SUM(B9:B17)</f>
        <v>32859.68</v>
      </c>
      <c r="C18" s="82">
        <f>B18/($B$18+$B$25+$B$31)*100</f>
        <v>99.41683561541466</v>
      </c>
      <c r="D18" s="83">
        <f>SUM(D9:D17)</f>
        <v>331.75475</v>
      </c>
      <c r="E18" s="84">
        <v>100</v>
      </c>
      <c r="F18" s="85">
        <f>SUM(F9:F17)</f>
        <v>93.76900791407576</v>
      </c>
      <c r="G18" s="76"/>
    </row>
    <row r="19" spans="1:7" s="77" customFormat="1" ht="30.75" customHeight="1">
      <c r="A19" s="86" t="s">
        <v>25</v>
      </c>
      <c r="B19" s="87">
        <v>9.37</v>
      </c>
      <c r="C19" s="88"/>
      <c r="D19" s="89">
        <f>SUM(B19/200)</f>
        <v>0.046849999999999996</v>
      </c>
      <c r="E19" s="90"/>
      <c r="F19" s="91"/>
      <c r="G19" s="76"/>
    </row>
    <row r="20" spans="1:7" s="7" customFormat="1" ht="19.5" customHeight="1">
      <c r="A20" s="164" t="s">
        <v>26</v>
      </c>
      <c r="B20" s="165"/>
      <c r="C20" s="165"/>
      <c r="D20" s="165"/>
      <c r="E20" s="165"/>
      <c r="F20" s="166"/>
      <c r="G20" s="6"/>
    </row>
    <row r="21" spans="1:7" s="7" customFormat="1" ht="19.5" customHeight="1">
      <c r="A21" s="55" t="s">
        <v>4</v>
      </c>
      <c r="B21" s="56">
        <v>22.97</v>
      </c>
      <c r="C21" s="57">
        <f>B21*$C$25/$B$25</f>
        <v>0.06949564676485208</v>
      </c>
      <c r="D21" s="53">
        <f>B21/1</f>
        <v>22.97</v>
      </c>
      <c r="E21" s="54">
        <f>D21*$E$25/$D$25</f>
        <v>60.75112404125893</v>
      </c>
      <c r="F21" s="154">
        <f>D21/$G$9</f>
        <v>6.492368569813454</v>
      </c>
      <c r="G21" s="6"/>
    </row>
    <row r="22" spans="1:7" s="7" customFormat="1" ht="19.5" customHeight="1">
      <c r="A22" s="59" t="s">
        <v>15</v>
      </c>
      <c r="B22" s="56">
        <v>25.2</v>
      </c>
      <c r="C22" s="151">
        <f>B22*$C$25/$B$25</f>
        <v>0.0762425031987058</v>
      </c>
      <c r="D22" s="60">
        <f>B22/2</f>
        <v>12.6</v>
      </c>
      <c r="E22" s="69">
        <f>D22*$E$25/$D$25</f>
        <v>33.3245173234594</v>
      </c>
      <c r="F22" s="156">
        <f>D22/$G$9</f>
        <v>3.561334087054833</v>
      </c>
      <c r="G22" s="6"/>
    </row>
    <row r="23" spans="1:7" s="7" customFormat="1" ht="19.5" customHeight="1">
      <c r="A23" s="59" t="s">
        <v>5</v>
      </c>
      <c r="B23" s="56">
        <v>6.5</v>
      </c>
      <c r="C23" s="151">
        <f>B23*$C$25/$B$25</f>
        <v>0.019665725031412215</v>
      </c>
      <c r="D23" s="60">
        <f>B23/5</f>
        <v>1.3</v>
      </c>
      <c r="E23" s="69">
        <f>D23*$E$25/$D$25</f>
        <v>3.4382438508331132</v>
      </c>
      <c r="F23" s="156">
        <f>D23/$G$9</f>
        <v>0.3674392312040701</v>
      </c>
      <c r="G23" s="6"/>
    </row>
    <row r="24" spans="1:7" s="7" customFormat="1" ht="19.5" customHeight="1">
      <c r="A24" s="59" t="s">
        <v>6</v>
      </c>
      <c r="B24" s="56">
        <v>9.4</v>
      </c>
      <c r="C24" s="74">
        <f>B24*$C$25/$B$25</f>
        <v>0.02843966389158074</v>
      </c>
      <c r="D24" s="53">
        <f>B24/10</f>
        <v>0.9400000000000001</v>
      </c>
      <c r="E24" s="54">
        <f>D24*$E$25/$D$25</f>
        <v>2.4861147844485587</v>
      </c>
      <c r="F24" s="155">
        <f>D24/$G$9</f>
        <v>0.26568682871678917</v>
      </c>
      <c r="G24" s="6"/>
    </row>
    <row r="25" spans="1:7" s="77" customFormat="1" ht="19.5" customHeight="1">
      <c r="A25" s="80" t="s">
        <v>13</v>
      </c>
      <c r="B25" s="81">
        <f>SUM(B21:B24)</f>
        <v>64.07000000000001</v>
      </c>
      <c r="C25" s="82">
        <f>B25/($B$18+$B$25+$B$31)*100</f>
        <v>0.19384353888655087</v>
      </c>
      <c r="D25" s="83">
        <f>SUM(D21:D24)</f>
        <v>37.809999999999995</v>
      </c>
      <c r="E25" s="84">
        <v>100</v>
      </c>
      <c r="F25" s="85">
        <f>SUM(F21:F24)</f>
        <v>10.686828716789147</v>
      </c>
      <c r="G25" s="76"/>
    </row>
    <row r="26" spans="1:7" s="7" customFormat="1" ht="19.5" customHeight="1">
      <c r="A26" s="55" t="s">
        <v>16</v>
      </c>
      <c r="B26" s="56">
        <v>0.71</v>
      </c>
      <c r="C26" s="72">
        <f>B26*$C$31/$B$31</f>
        <v>0.0021481022726619493</v>
      </c>
      <c r="D26" s="53">
        <v>71.02</v>
      </c>
      <c r="E26" s="54">
        <f>D26*$E$31/$D$31</f>
        <v>8.018878576428879</v>
      </c>
      <c r="F26" s="154">
        <f>D26/$G$9</f>
        <v>20.073487846240813</v>
      </c>
      <c r="G26" s="6"/>
    </row>
    <row r="27" spans="1:7" s="7" customFormat="1" ht="19.5" customHeight="1">
      <c r="A27" s="59" t="s">
        <v>17</v>
      </c>
      <c r="B27" s="56">
        <v>11.59</v>
      </c>
      <c r="C27" s="151">
        <f>B27*$C$31/$B$31</f>
        <v>0.03506550047908732</v>
      </c>
      <c r="D27" s="60">
        <v>231.86</v>
      </c>
      <c r="E27" s="69">
        <f>D27*$E$31/$D$31</f>
        <v>26.17934647607434</v>
      </c>
      <c r="F27" s="156">
        <f>D27/$G$9</f>
        <v>65.53420011305823</v>
      </c>
      <c r="G27" s="6"/>
    </row>
    <row r="28" spans="1:7" s="7" customFormat="1" ht="19.5" customHeight="1">
      <c r="A28" s="59" t="s">
        <v>18</v>
      </c>
      <c r="B28" s="56">
        <v>27.1</v>
      </c>
      <c r="C28" s="151">
        <f>B28*$C$31/$B$31</f>
        <v>0.08199094590019554</v>
      </c>
      <c r="D28" s="60">
        <v>270.96</v>
      </c>
      <c r="E28" s="69">
        <f>D28*$E$31/$D$31</f>
        <v>30.594133188808343</v>
      </c>
      <c r="F28" s="156">
        <f>D28/$G$9</f>
        <v>76.58564160542679</v>
      </c>
      <c r="G28" s="6"/>
    </row>
    <row r="29" spans="1:7" s="7" customFormat="1" ht="19.5" customHeight="1">
      <c r="A29" s="59" t="s">
        <v>19</v>
      </c>
      <c r="B29" s="56">
        <v>66.63</v>
      </c>
      <c r="C29" s="151">
        <f>B29*$C$31/$B$31</f>
        <v>0.20158880905276857</v>
      </c>
      <c r="D29" s="60">
        <f>B29/0.25</f>
        <v>266.52</v>
      </c>
      <c r="E29" s="69">
        <f>D29*$E$31/$D$31</f>
        <v>30.09281214009891</v>
      </c>
      <c r="F29" s="156">
        <f>D29/$G$9</f>
        <v>75.33069530808366</v>
      </c>
      <c r="G29" s="6"/>
    </row>
    <row r="30" spans="1:7" s="7" customFormat="1" ht="19.5" customHeight="1">
      <c r="A30" s="73" t="s">
        <v>20</v>
      </c>
      <c r="B30" s="65">
        <v>22.65</v>
      </c>
      <c r="C30" s="74">
        <f>B30*$C$31/$B$31</f>
        <v>0.06852748799407486</v>
      </c>
      <c r="D30" s="53">
        <v>45.29</v>
      </c>
      <c r="E30" s="54">
        <f>D30*$E$31/$D$31</f>
        <v>5.1137005171284695</v>
      </c>
      <c r="F30" s="155">
        <f>D30/$G$9</f>
        <v>12.801017524024873</v>
      </c>
      <c r="G30" s="6"/>
    </row>
    <row r="31" spans="1:7" s="79" customFormat="1" ht="19.5" customHeight="1">
      <c r="A31" s="92" t="s">
        <v>13</v>
      </c>
      <c r="B31" s="93">
        <f>SUM(B26:B30)</f>
        <v>128.68</v>
      </c>
      <c r="C31" s="82">
        <f>B31/($B$18+$B$25+$B$31)*100</f>
        <v>0.3893208456987883</v>
      </c>
      <c r="D31" s="94">
        <v>885.66</v>
      </c>
      <c r="E31" s="84">
        <v>100</v>
      </c>
      <c r="F31" s="95">
        <f>SUM(F26:F30)</f>
        <v>250.32504239683436</v>
      </c>
      <c r="G31" s="78"/>
    </row>
    <row r="32" spans="1:7" s="79" customFormat="1" ht="30" customHeight="1">
      <c r="A32" s="96" t="s">
        <v>37</v>
      </c>
      <c r="B32" s="97">
        <v>6.93</v>
      </c>
      <c r="C32" s="98"/>
      <c r="D32" s="99">
        <v>0.11</v>
      </c>
      <c r="E32" s="100"/>
      <c r="F32" s="101"/>
      <c r="G32" s="78"/>
    </row>
    <row r="33" spans="1:7" s="77" customFormat="1" ht="21" customHeight="1" thickBot="1">
      <c r="A33" s="102" t="s">
        <v>27</v>
      </c>
      <c r="B33" s="136">
        <v>33068.72</v>
      </c>
      <c r="C33" s="137">
        <v>100</v>
      </c>
      <c r="D33" s="136">
        <v>1255.37</v>
      </c>
      <c r="E33" s="138"/>
      <c r="F33" s="161">
        <f>SUM(F18,F19,F25,F31,F32)</f>
        <v>354.78087902769926</v>
      </c>
      <c r="G33" s="76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D32" sqref="D32"/>
    </sheetView>
  </sheetViews>
  <sheetFormatPr defaultColWidth="9.140625" defaultRowHeight="12.75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1875" style="2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s="7" customFormat="1" ht="19.5" customHeight="1">
      <c r="A2" s="190" t="s">
        <v>36</v>
      </c>
      <c r="B2" s="191"/>
      <c r="C2" s="191"/>
      <c r="D2" s="191"/>
      <c r="E2" s="191"/>
      <c r="F2" s="191"/>
      <c r="G2" s="6"/>
    </row>
    <row r="3" spans="1:7" s="7" customFormat="1" ht="19.5" customHeight="1">
      <c r="A3" s="190" t="s">
        <v>45</v>
      </c>
      <c r="B3" s="192"/>
      <c r="C3" s="192"/>
      <c r="D3" s="192"/>
      <c r="E3" s="192"/>
      <c r="F3" s="192"/>
      <c r="G3" s="6"/>
    </row>
    <row r="4" spans="1:7" s="7" customFormat="1" ht="19.5" customHeight="1" thickBot="1">
      <c r="A4" s="12"/>
      <c r="B4" s="13"/>
      <c r="C4" s="13"/>
      <c r="D4" s="13"/>
      <c r="E4" s="13"/>
      <c r="F4" s="13"/>
      <c r="G4" s="6"/>
    </row>
    <row r="5" spans="1:7" s="7" customFormat="1" ht="16.5" customHeight="1">
      <c r="A5" s="193" t="s">
        <v>0</v>
      </c>
      <c r="B5" s="196" t="s">
        <v>42</v>
      </c>
      <c r="C5" s="199" t="s">
        <v>1</v>
      </c>
      <c r="D5" s="196" t="s">
        <v>49</v>
      </c>
      <c r="E5" s="202" t="s">
        <v>2</v>
      </c>
      <c r="F5" s="207" t="s">
        <v>50</v>
      </c>
      <c r="G5" s="6"/>
    </row>
    <row r="6" spans="1:7" s="7" customFormat="1" ht="15.75" customHeight="1">
      <c r="A6" s="194"/>
      <c r="B6" s="197"/>
      <c r="C6" s="200"/>
      <c r="D6" s="205"/>
      <c r="E6" s="203"/>
      <c r="F6" s="208"/>
      <c r="G6" s="6"/>
    </row>
    <row r="7" spans="1:7" s="7" customFormat="1" ht="14.25" customHeight="1">
      <c r="A7" s="195"/>
      <c r="B7" s="198"/>
      <c r="C7" s="201"/>
      <c r="D7" s="206"/>
      <c r="E7" s="204"/>
      <c r="F7" s="209"/>
      <c r="G7" s="6"/>
    </row>
    <row r="8" spans="1:7" s="11" customFormat="1" ht="19.5" customHeight="1">
      <c r="A8" s="185" t="s">
        <v>3</v>
      </c>
      <c r="B8" s="186"/>
      <c r="C8" s="186"/>
      <c r="D8" s="186"/>
      <c r="E8" s="186"/>
      <c r="F8" s="187"/>
      <c r="G8" s="10"/>
    </row>
    <row r="9" spans="1:7" s="7" customFormat="1" ht="19.5" customHeight="1">
      <c r="A9" s="41" t="s">
        <v>4</v>
      </c>
      <c r="B9" s="42">
        <v>85.67</v>
      </c>
      <c r="C9" s="43">
        <f>B9*$C$18/$B$18</f>
        <v>0.25919425591401296</v>
      </c>
      <c r="D9" s="44">
        <f>B9/1</f>
        <v>85.67</v>
      </c>
      <c r="E9" s="45">
        <f>D9*$E$18/$D$18</f>
        <v>25.8232926582061</v>
      </c>
      <c r="F9" s="46">
        <f>D9/$G$9</f>
        <v>24.21424533634822</v>
      </c>
      <c r="G9" s="142">
        <v>3.538</v>
      </c>
    </row>
    <row r="10" spans="1:7" s="7" customFormat="1" ht="19.5" customHeight="1">
      <c r="A10" s="47" t="s">
        <v>5</v>
      </c>
      <c r="B10" s="48">
        <v>84.72</v>
      </c>
      <c r="C10" s="148">
        <f aca="true" t="shared" si="0" ref="C10:C17">B10*$C$18/$B$18</f>
        <v>0.25632003456326813</v>
      </c>
      <c r="D10" s="49">
        <f>B10/5</f>
        <v>16.944</v>
      </c>
      <c r="E10" s="69">
        <f aca="true" t="shared" si="1" ref="E10:E17">D10*$E$18/$D$18</f>
        <v>5.107387309450731</v>
      </c>
      <c r="F10" s="150">
        <f aca="true" t="shared" si="2" ref="F10:F17">D10/$G$9</f>
        <v>4.789146410401357</v>
      </c>
      <c r="G10" s="6"/>
    </row>
    <row r="11" spans="1:7" s="7" customFormat="1" ht="19.5" customHeight="1">
      <c r="A11" s="47" t="s">
        <v>6</v>
      </c>
      <c r="B11" s="48">
        <v>209.98</v>
      </c>
      <c r="C11" s="148">
        <f t="shared" si="0"/>
        <v>0.6352936833993748</v>
      </c>
      <c r="D11" s="49">
        <f>B11/10</f>
        <v>20.997999999999998</v>
      </c>
      <c r="E11" s="69">
        <f t="shared" si="1"/>
        <v>6.32937433450463</v>
      </c>
      <c r="F11" s="150">
        <f t="shared" si="2"/>
        <v>5.934991520633126</v>
      </c>
      <c r="G11" s="6"/>
    </row>
    <row r="12" spans="1:7" s="7" customFormat="1" ht="19.5" customHeight="1">
      <c r="A12" s="47" t="s">
        <v>7</v>
      </c>
      <c r="B12" s="48">
        <v>299.9</v>
      </c>
      <c r="C12" s="148">
        <f t="shared" si="0"/>
        <v>0.9073462979877727</v>
      </c>
      <c r="D12" s="49">
        <f>B12/20</f>
        <v>14.995</v>
      </c>
      <c r="E12" s="69">
        <f t="shared" si="1"/>
        <v>4.519905140770404</v>
      </c>
      <c r="F12" s="150">
        <f t="shared" si="2"/>
        <v>4.238270209157716</v>
      </c>
      <c r="G12" s="6"/>
    </row>
    <row r="13" spans="1:7" s="7" customFormat="1" ht="19.5" customHeight="1">
      <c r="A13" s="47" t="s">
        <v>8</v>
      </c>
      <c r="B13" s="48">
        <v>2358.98</v>
      </c>
      <c r="C13" s="148">
        <f t="shared" si="0"/>
        <v>7.13708492840012</v>
      </c>
      <c r="D13" s="49">
        <f>B13/50</f>
        <v>47.1796</v>
      </c>
      <c r="E13" s="69">
        <f t="shared" si="1"/>
        <v>14.221228181359875</v>
      </c>
      <c r="F13" s="150">
        <f t="shared" si="2"/>
        <v>13.335104578858113</v>
      </c>
      <c r="G13" s="6"/>
    </row>
    <row r="14" spans="1:7" s="7" customFormat="1" ht="19.5" customHeight="1">
      <c r="A14" s="47" t="s">
        <v>9</v>
      </c>
      <c r="B14" s="48">
        <v>5066.21</v>
      </c>
      <c r="C14" s="148">
        <f t="shared" si="0"/>
        <v>15.327798894060134</v>
      </c>
      <c r="D14" s="49">
        <f>B14/100</f>
        <v>50.6621</v>
      </c>
      <c r="E14" s="69">
        <f t="shared" si="1"/>
        <v>15.270949398614489</v>
      </c>
      <c r="F14" s="150">
        <f t="shared" si="2"/>
        <v>14.319417750141325</v>
      </c>
      <c r="G14" s="6"/>
    </row>
    <row r="15" spans="1:7" s="7" customFormat="1" ht="19.5" customHeight="1">
      <c r="A15" s="47" t="s">
        <v>10</v>
      </c>
      <c r="B15" s="48">
        <v>16391.27</v>
      </c>
      <c r="C15" s="148">
        <f t="shared" si="0"/>
        <v>49.59172442086709</v>
      </c>
      <c r="D15" s="49">
        <f>B15/200</f>
        <v>81.95635</v>
      </c>
      <c r="E15" s="69">
        <f t="shared" si="1"/>
        <v>24.70389647774448</v>
      </c>
      <c r="F15" s="150">
        <f t="shared" si="2"/>
        <v>23.1645986433013</v>
      </c>
      <c r="G15" s="6"/>
    </row>
    <row r="16" spans="1:7" s="7" customFormat="1" ht="19.5" customHeight="1">
      <c r="A16" s="47" t="s">
        <v>11</v>
      </c>
      <c r="B16" s="48">
        <v>4986.75</v>
      </c>
      <c r="C16" s="148">
        <f t="shared" si="0"/>
        <v>15.087392969291516</v>
      </c>
      <c r="D16" s="49">
        <f>B16/500</f>
        <v>9.9735</v>
      </c>
      <c r="E16" s="69">
        <f t="shared" si="1"/>
        <v>3.006287023772832</v>
      </c>
      <c r="F16" s="150">
        <f t="shared" si="2"/>
        <v>2.8189655172413794</v>
      </c>
      <c r="G16" s="6"/>
    </row>
    <row r="17" spans="1:7" s="7" customFormat="1" ht="19.5" customHeight="1">
      <c r="A17" s="50" t="s">
        <v>12</v>
      </c>
      <c r="B17" s="51">
        <v>3376.2</v>
      </c>
      <c r="C17" s="52">
        <f t="shared" si="0"/>
        <v>10.21468013093137</v>
      </c>
      <c r="D17" s="53">
        <f>B17/1000</f>
        <v>3.3762</v>
      </c>
      <c r="E17" s="54">
        <f t="shared" si="1"/>
        <v>1.0176794755764613</v>
      </c>
      <c r="F17" s="149">
        <f t="shared" si="2"/>
        <v>0.9542679479932166</v>
      </c>
      <c r="G17" s="6"/>
    </row>
    <row r="18" spans="1:7" s="77" customFormat="1" ht="19.5" customHeight="1">
      <c r="A18" s="103" t="s">
        <v>13</v>
      </c>
      <c r="B18" s="81">
        <f>SUM(B9:B17)</f>
        <v>32859.68</v>
      </c>
      <c r="C18" s="82">
        <f>B18/($B$18+$B$25+$B$31)*100</f>
        <v>99.41683561541466</v>
      </c>
      <c r="D18" s="83">
        <f>SUM(D9:D17)</f>
        <v>331.75475</v>
      </c>
      <c r="E18" s="84">
        <v>100</v>
      </c>
      <c r="F18" s="104">
        <f>SUM(F9:F17)</f>
        <v>93.76900791407576</v>
      </c>
      <c r="G18" s="76"/>
    </row>
    <row r="19" spans="1:7" s="77" customFormat="1" ht="30" customHeight="1">
      <c r="A19" s="105" t="s">
        <v>39</v>
      </c>
      <c r="B19" s="87">
        <v>9.37</v>
      </c>
      <c r="C19" s="88"/>
      <c r="D19" s="89">
        <f>SUM(B19/200)</f>
        <v>0.046849999999999996</v>
      </c>
      <c r="E19" s="90"/>
      <c r="F19" s="106"/>
      <c r="G19" s="76"/>
    </row>
    <row r="20" spans="1:7" s="7" customFormat="1" ht="19.5" customHeight="1">
      <c r="A20" s="188" t="s">
        <v>14</v>
      </c>
      <c r="B20" s="165"/>
      <c r="C20" s="165"/>
      <c r="D20" s="165"/>
      <c r="E20" s="165"/>
      <c r="F20" s="189"/>
      <c r="G20" s="6"/>
    </row>
    <row r="21" spans="1:7" s="7" customFormat="1" ht="19.5" customHeight="1">
      <c r="A21" s="55" t="s">
        <v>4</v>
      </c>
      <c r="B21" s="56">
        <v>22.97</v>
      </c>
      <c r="C21" s="57">
        <f>B21*$C$25/$B$25</f>
        <v>0.06949564676485208</v>
      </c>
      <c r="D21" s="53">
        <f>B21/1</f>
        <v>22.97</v>
      </c>
      <c r="E21" s="58">
        <f>D21*$E$25/$D$25</f>
        <v>60.75112404125893</v>
      </c>
      <c r="F21" s="154">
        <f>D21/$G$9</f>
        <v>6.492368569813454</v>
      </c>
      <c r="G21" s="6"/>
    </row>
    <row r="22" spans="1:7" s="7" customFormat="1" ht="19.5" customHeight="1">
      <c r="A22" s="59" t="s">
        <v>15</v>
      </c>
      <c r="B22" s="56">
        <v>25.2</v>
      </c>
      <c r="C22" s="151">
        <f>B22*$C$25/$B$25</f>
        <v>0.0762425031987058</v>
      </c>
      <c r="D22" s="60">
        <f>B22/2</f>
        <v>12.6</v>
      </c>
      <c r="E22" s="153">
        <f>D22*$E$25/$D$25</f>
        <v>33.3245173234594</v>
      </c>
      <c r="F22" s="156">
        <f>D22/$G$9</f>
        <v>3.561334087054833</v>
      </c>
      <c r="G22" s="6"/>
    </row>
    <row r="23" spans="1:7" s="7" customFormat="1" ht="19.5" customHeight="1">
      <c r="A23" s="59" t="s">
        <v>5</v>
      </c>
      <c r="B23" s="56">
        <v>6.5</v>
      </c>
      <c r="C23" s="151">
        <f>B23*$C$25/$B$25</f>
        <v>0.019665725031412215</v>
      </c>
      <c r="D23" s="60">
        <f>B23/5</f>
        <v>1.3</v>
      </c>
      <c r="E23" s="153">
        <f>D23*$E$25/$D$25</f>
        <v>3.4382438508331132</v>
      </c>
      <c r="F23" s="156">
        <f>D23/$G$9</f>
        <v>0.3674392312040701</v>
      </c>
      <c r="G23" s="6"/>
    </row>
    <row r="24" spans="1:7" s="7" customFormat="1" ht="19.5" customHeight="1">
      <c r="A24" s="59" t="s">
        <v>6</v>
      </c>
      <c r="B24" s="56">
        <v>9.4</v>
      </c>
      <c r="C24" s="74">
        <f>B24*$C$25/$B$25</f>
        <v>0.02843966389158074</v>
      </c>
      <c r="D24" s="53">
        <f>B24/10</f>
        <v>0.9400000000000001</v>
      </c>
      <c r="E24" s="152">
        <f>D24*$E$25/$D$25</f>
        <v>2.4861147844485587</v>
      </c>
      <c r="F24" s="162">
        <f>D24/$G$9</f>
        <v>0.26568682871678917</v>
      </c>
      <c r="G24" s="6"/>
    </row>
    <row r="25" spans="1:7" s="77" customFormat="1" ht="19.5" customHeight="1">
      <c r="A25" s="80" t="s">
        <v>13</v>
      </c>
      <c r="B25" s="81">
        <f>SUM(B21:B24)</f>
        <v>64.07000000000001</v>
      </c>
      <c r="C25" s="82">
        <f>B25/($B$18+$B$25+$B$31)*100</f>
        <v>0.19384353888655087</v>
      </c>
      <c r="D25" s="83">
        <f>SUM(D21:D24)</f>
        <v>37.809999999999995</v>
      </c>
      <c r="E25" s="84">
        <v>100</v>
      </c>
      <c r="F25" s="85">
        <f>SUM(F21:F24)</f>
        <v>10.686828716789147</v>
      </c>
      <c r="G25" s="76"/>
    </row>
    <row r="26" spans="1:7" s="7" customFormat="1" ht="19.5" customHeight="1">
      <c r="A26" s="61" t="s">
        <v>16</v>
      </c>
      <c r="B26" s="56">
        <v>0.71</v>
      </c>
      <c r="C26" s="62">
        <f>B26*$C$31/$B$31</f>
        <v>0.0021481022726619493</v>
      </c>
      <c r="D26" s="53">
        <v>71.02</v>
      </c>
      <c r="E26" s="58">
        <f>D26*$E$31/$D$31</f>
        <v>8.018878576428879</v>
      </c>
      <c r="F26" s="154">
        <f>D26/$G$9</f>
        <v>20.073487846240813</v>
      </c>
      <c r="G26" s="6"/>
    </row>
    <row r="27" spans="1:7" s="7" customFormat="1" ht="19.5" customHeight="1">
      <c r="A27" s="63" t="s">
        <v>17</v>
      </c>
      <c r="B27" s="56">
        <v>11.59</v>
      </c>
      <c r="C27" s="148">
        <f>B27*$C$31/$B$31</f>
        <v>0.03506550047908732</v>
      </c>
      <c r="D27" s="60">
        <v>231.86</v>
      </c>
      <c r="E27" s="153">
        <f>D27*$E$31/$D$31</f>
        <v>26.17934647607434</v>
      </c>
      <c r="F27" s="156">
        <f>D27/$G$9</f>
        <v>65.53420011305823</v>
      </c>
      <c r="G27" s="6"/>
    </row>
    <row r="28" spans="1:7" s="7" customFormat="1" ht="19.5" customHeight="1">
      <c r="A28" s="63" t="s">
        <v>18</v>
      </c>
      <c r="B28" s="56">
        <v>27.1</v>
      </c>
      <c r="C28" s="148">
        <f>B28*$C$31/$B$31</f>
        <v>0.08199094590019554</v>
      </c>
      <c r="D28" s="60">
        <v>270.96</v>
      </c>
      <c r="E28" s="153">
        <f>D28*$E$31/$D$31</f>
        <v>30.594133188808343</v>
      </c>
      <c r="F28" s="156">
        <f>D28/$G$9</f>
        <v>76.58564160542679</v>
      </c>
      <c r="G28" s="6"/>
    </row>
    <row r="29" spans="1:7" s="7" customFormat="1" ht="19.5" customHeight="1">
      <c r="A29" s="63" t="s">
        <v>19</v>
      </c>
      <c r="B29" s="56">
        <v>66.63</v>
      </c>
      <c r="C29" s="148">
        <f>B29*$C$31/$B$31</f>
        <v>0.20158880905276857</v>
      </c>
      <c r="D29" s="60">
        <f>B29/0.25</f>
        <v>266.52</v>
      </c>
      <c r="E29" s="153">
        <f>D29*$E$31/$D$31</f>
        <v>30.09281214009891</v>
      </c>
      <c r="F29" s="156">
        <f>D29/$G$9</f>
        <v>75.33069530808366</v>
      </c>
      <c r="G29" s="6"/>
    </row>
    <row r="30" spans="1:7" s="7" customFormat="1" ht="19.5" customHeight="1">
      <c r="A30" s="64" t="s">
        <v>20</v>
      </c>
      <c r="B30" s="65">
        <v>22.65</v>
      </c>
      <c r="C30" s="52">
        <f>B30*$C$31/$B$31</f>
        <v>0.06852748799407486</v>
      </c>
      <c r="D30" s="53">
        <v>45.29</v>
      </c>
      <c r="E30" s="157">
        <f>D30*$E$31/$D$31</f>
        <v>5.1137005171284695</v>
      </c>
      <c r="F30" s="162">
        <f>D30/$G$9</f>
        <v>12.801017524024873</v>
      </c>
      <c r="G30" s="6"/>
    </row>
    <row r="31" spans="1:7" s="79" customFormat="1" ht="19.5" customHeight="1">
      <c r="A31" s="107" t="s">
        <v>13</v>
      </c>
      <c r="B31" s="93">
        <f>SUM(B26:B30)</f>
        <v>128.68</v>
      </c>
      <c r="C31" s="82">
        <f>B31/($B$18+$B$25+$B$31)*100</f>
        <v>0.3893208456987883</v>
      </c>
      <c r="D31" s="94">
        <v>885.66</v>
      </c>
      <c r="E31" s="108">
        <v>100</v>
      </c>
      <c r="F31" s="109">
        <f>SUM(F26:F30)</f>
        <v>250.32504239683436</v>
      </c>
      <c r="G31" s="78"/>
    </row>
    <row r="32" spans="1:7" s="79" customFormat="1" ht="30" customHeight="1">
      <c r="A32" s="75" t="s">
        <v>41</v>
      </c>
      <c r="B32" s="97">
        <v>6.93</v>
      </c>
      <c r="C32" s="98"/>
      <c r="D32" s="99">
        <v>0.11</v>
      </c>
      <c r="E32" s="100"/>
      <c r="F32" s="110"/>
      <c r="G32" s="78"/>
    </row>
    <row r="33" spans="1:7" s="77" customFormat="1" ht="21.75" customHeight="1" thickBot="1">
      <c r="A33" s="111" t="s">
        <v>13</v>
      </c>
      <c r="B33" s="136">
        <v>33068.72</v>
      </c>
      <c r="C33" s="134">
        <v>100</v>
      </c>
      <c r="D33" s="136">
        <v>1255.37</v>
      </c>
      <c r="E33" s="135"/>
      <c r="F33" s="158">
        <f>SUM(F18,F19,F25,F31,F32)</f>
        <v>354.78087902769926</v>
      </c>
      <c r="G33" s="76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421875" style="4" bestFit="1" customWidth="1"/>
    <col min="9" max="14" width="15.57421875" style="4" bestFit="1" customWidth="1"/>
    <col min="15" max="15" width="19.57421875" style="4" bestFit="1" customWidth="1"/>
    <col min="16" max="16" width="7.8515625" style="4" bestFit="1" customWidth="1"/>
    <col min="17" max="16384" width="9.140625" style="4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s="15" customFormat="1" ht="19.5" customHeight="1">
      <c r="A2" s="167" t="s">
        <v>28</v>
      </c>
      <c r="B2" s="168"/>
      <c r="C2" s="168"/>
      <c r="D2" s="168"/>
      <c r="E2" s="168"/>
      <c r="F2" s="168"/>
      <c r="G2" s="14"/>
    </row>
    <row r="3" spans="1:7" s="15" customFormat="1" ht="19.5" customHeight="1">
      <c r="A3" s="167" t="s">
        <v>46</v>
      </c>
      <c r="B3" s="168"/>
      <c r="C3" s="168"/>
      <c r="D3" s="168"/>
      <c r="E3" s="168"/>
      <c r="F3" s="168"/>
      <c r="G3" s="14"/>
    </row>
    <row r="4" spans="1:7" s="15" customFormat="1" ht="19.5" customHeight="1" thickBot="1">
      <c r="A4" s="16"/>
      <c r="B4" s="16"/>
      <c r="C4" s="17">
        <f>SUM(C9:C17)</f>
        <v>99.41683561541466</v>
      </c>
      <c r="D4" s="16"/>
      <c r="E4" s="16"/>
      <c r="F4" s="16"/>
      <c r="G4" s="14"/>
    </row>
    <row r="5" spans="1:7" s="15" customFormat="1" ht="16.5" customHeight="1">
      <c r="A5" s="169" t="s">
        <v>29</v>
      </c>
      <c r="B5" s="172" t="s">
        <v>43</v>
      </c>
      <c r="C5" s="175" t="s">
        <v>30</v>
      </c>
      <c r="D5" s="172" t="s">
        <v>47</v>
      </c>
      <c r="E5" s="175" t="s">
        <v>30</v>
      </c>
      <c r="F5" s="169" t="s">
        <v>48</v>
      </c>
      <c r="G5" s="14"/>
    </row>
    <row r="6" spans="1:7" s="15" customFormat="1" ht="15.75" customHeight="1">
      <c r="A6" s="170"/>
      <c r="B6" s="173"/>
      <c r="C6" s="176"/>
      <c r="D6" s="205"/>
      <c r="E6" s="176"/>
      <c r="F6" s="210"/>
      <c r="G6" s="14"/>
    </row>
    <row r="7" spans="1:7" s="15" customFormat="1" ht="14.25" customHeight="1">
      <c r="A7" s="171"/>
      <c r="B7" s="174"/>
      <c r="C7" s="177"/>
      <c r="D7" s="206"/>
      <c r="E7" s="177"/>
      <c r="F7" s="211"/>
      <c r="G7" s="14"/>
    </row>
    <row r="8" spans="1:7" s="19" customFormat="1" ht="19.5" customHeight="1">
      <c r="A8" s="164" t="s">
        <v>31</v>
      </c>
      <c r="B8" s="165"/>
      <c r="C8" s="165"/>
      <c r="D8" s="165"/>
      <c r="E8" s="165"/>
      <c r="F8" s="166"/>
      <c r="G8" s="18"/>
    </row>
    <row r="9" spans="1:7" s="15" customFormat="1" ht="19.5" customHeight="1">
      <c r="A9" s="20" t="s">
        <v>4</v>
      </c>
      <c r="B9" s="42">
        <v>85.67</v>
      </c>
      <c r="C9" s="21">
        <f>B9*$C$18/$B$18</f>
        <v>0.25919425591401296</v>
      </c>
      <c r="D9" s="22">
        <f>B9/1</f>
        <v>85.67</v>
      </c>
      <c r="E9" s="23">
        <f>D9*$E$18/$D$18</f>
        <v>25.8232926582061</v>
      </c>
      <c r="F9" s="24">
        <f>D9/$G$9</f>
        <v>24.21424533634822</v>
      </c>
      <c r="G9" s="141">
        <v>3.538</v>
      </c>
    </row>
    <row r="10" spans="1:7" s="15" customFormat="1" ht="19.5" customHeight="1">
      <c r="A10" s="25" t="s">
        <v>5</v>
      </c>
      <c r="B10" s="48">
        <v>84.72</v>
      </c>
      <c r="C10" s="143">
        <f aca="true" t="shared" si="0" ref="C10:C17">B10*$C$18/$B$18</f>
        <v>0.25632003456326813</v>
      </c>
      <c r="D10" s="26">
        <f>B10/5</f>
        <v>16.944</v>
      </c>
      <c r="E10" s="27">
        <f aca="true" t="shared" si="1" ref="E10:E17">D10*$E$18/$D$18</f>
        <v>5.107387309450731</v>
      </c>
      <c r="F10" s="144">
        <f aca="true" t="shared" si="2" ref="F10:F17">D10/$G$9</f>
        <v>4.789146410401357</v>
      </c>
      <c r="G10" s="14"/>
    </row>
    <row r="11" spans="1:7" s="15" customFormat="1" ht="19.5" customHeight="1">
      <c r="A11" s="25" t="s">
        <v>6</v>
      </c>
      <c r="B11" s="48">
        <v>209.98</v>
      </c>
      <c r="C11" s="143">
        <f t="shared" si="0"/>
        <v>0.6352936833993748</v>
      </c>
      <c r="D11" s="26">
        <f>B11/10</f>
        <v>20.997999999999998</v>
      </c>
      <c r="E11" s="27">
        <f t="shared" si="1"/>
        <v>6.32937433450463</v>
      </c>
      <c r="F11" s="144">
        <f t="shared" si="2"/>
        <v>5.934991520633126</v>
      </c>
      <c r="G11" s="14"/>
    </row>
    <row r="12" spans="1:7" s="15" customFormat="1" ht="19.5" customHeight="1">
      <c r="A12" s="25" t="s">
        <v>7</v>
      </c>
      <c r="B12" s="48">
        <v>299.9</v>
      </c>
      <c r="C12" s="143">
        <f t="shared" si="0"/>
        <v>0.9073462979877727</v>
      </c>
      <c r="D12" s="26">
        <f>B12/20</f>
        <v>14.995</v>
      </c>
      <c r="E12" s="27">
        <f t="shared" si="1"/>
        <v>4.519905140770404</v>
      </c>
      <c r="F12" s="144">
        <f t="shared" si="2"/>
        <v>4.238270209157716</v>
      </c>
      <c r="G12" s="14"/>
    </row>
    <row r="13" spans="1:7" s="15" customFormat="1" ht="19.5" customHeight="1">
      <c r="A13" s="25" t="s">
        <v>8</v>
      </c>
      <c r="B13" s="48">
        <v>2358.98</v>
      </c>
      <c r="C13" s="143">
        <f t="shared" si="0"/>
        <v>7.13708492840012</v>
      </c>
      <c r="D13" s="26">
        <f>B13/50</f>
        <v>47.1796</v>
      </c>
      <c r="E13" s="27">
        <f t="shared" si="1"/>
        <v>14.221228181359875</v>
      </c>
      <c r="F13" s="144">
        <f t="shared" si="2"/>
        <v>13.335104578858113</v>
      </c>
      <c r="G13" s="14"/>
    </row>
    <row r="14" spans="1:7" s="15" customFormat="1" ht="19.5" customHeight="1">
      <c r="A14" s="25" t="s">
        <v>9</v>
      </c>
      <c r="B14" s="48">
        <v>5066.21</v>
      </c>
      <c r="C14" s="143">
        <f t="shared" si="0"/>
        <v>15.327798894060134</v>
      </c>
      <c r="D14" s="26">
        <f>B14/100</f>
        <v>50.6621</v>
      </c>
      <c r="E14" s="27">
        <f t="shared" si="1"/>
        <v>15.270949398614489</v>
      </c>
      <c r="F14" s="144">
        <f t="shared" si="2"/>
        <v>14.319417750141325</v>
      </c>
      <c r="G14" s="14"/>
    </row>
    <row r="15" spans="1:7" s="15" customFormat="1" ht="19.5" customHeight="1">
      <c r="A15" s="25" t="s">
        <v>10</v>
      </c>
      <c r="B15" s="48">
        <v>16391.27</v>
      </c>
      <c r="C15" s="143">
        <f t="shared" si="0"/>
        <v>49.59172442086709</v>
      </c>
      <c r="D15" s="26">
        <f>B15/200</f>
        <v>81.95635</v>
      </c>
      <c r="E15" s="27">
        <f t="shared" si="1"/>
        <v>24.70389647774448</v>
      </c>
      <c r="F15" s="144">
        <f t="shared" si="2"/>
        <v>23.1645986433013</v>
      </c>
      <c r="G15" s="14"/>
    </row>
    <row r="16" spans="1:7" s="15" customFormat="1" ht="19.5" customHeight="1">
      <c r="A16" s="25" t="s">
        <v>11</v>
      </c>
      <c r="B16" s="48">
        <v>4986.75</v>
      </c>
      <c r="C16" s="143">
        <f t="shared" si="0"/>
        <v>15.087392969291516</v>
      </c>
      <c r="D16" s="26">
        <f>B16/500</f>
        <v>9.9735</v>
      </c>
      <c r="E16" s="27">
        <f t="shared" si="1"/>
        <v>3.006287023772832</v>
      </c>
      <c r="F16" s="144">
        <f t="shared" si="2"/>
        <v>2.8189655172413794</v>
      </c>
      <c r="G16" s="14"/>
    </row>
    <row r="17" spans="1:7" s="15" customFormat="1" ht="19.5" customHeight="1">
      <c r="A17" s="28" t="s">
        <v>12</v>
      </c>
      <c r="B17" s="51">
        <v>3376.2</v>
      </c>
      <c r="C17" s="29">
        <f t="shared" si="0"/>
        <v>10.21468013093137</v>
      </c>
      <c r="D17" s="30">
        <f>B17/1000</f>
        <v>3.3762</v>
      </c>
      <c r="E17" s="31">
        <f t="shared" si="1"/>
        <v>1.0176794755764613</v>
      </c>
      <c r="F17" s="32">
        <f t="shared" si="2"/>
        <v>0.9542679479932166</v>
      </c>
      <c r="G17" s="14"/>
    </row>
    <row r="18" spans="1:7" s="113" customFormat="1" ht="19.5" customHeight="1">
      <c r="A18" s="80" t="s">
        <v>32</v>
      </c>
      <c r="B18" s="116">
        <f>SUM(B9:B17)</f>
        <v>32859.68</v>
      </c>
      <c r="C18" s="117">
        <f>B18/($B$18+$B$25+$B$31)*100</f>
        <v>99.41683561541466</v>
      </c>
      <c r="D18" s="118">
        <f>SUM(D9:D17)</f>
        <v>331.75475</v>
      </c>
      <c r="E18" s="119">
        <v>100</v>
      </c>
      <c r="F18" s="120">
        <f>SUM(F9:F17)</f>
        <v>93.76900791407576</v>
      </c>
      <c r="G18" s="112"/>
    </row>
    <row r="19" spans="1:7" s="113" customFormat="1" ht="30" customHeight="1">
      <c r="A19" s="86" t="s">
        <v>33</v>
      </c>
      <c r="B19" s="121">
        <v>9.37</v>
      </c>
      <c r="C19" s="122"/>
      <c r="D19" s="123">
        <f>SUM(B19/200)</f>
        <v>0.046849999999999996</v>
      </c>
      <c r="E19" s="124"/>
      <c r="F19" s="125"/>
      <c r="G19" s="112"/>
    </row>
    <row r="20" spans="1:7" s="15" customFormat="1" ht="19.5" customHeight="1">
      <c r="A20" s="164" t="s">
        <v>34</v>
      </c>
      <c r="B20" s="165"/>
      <c r="C20" s="165"/>
      <c r="D20" s="165"/>
      <c r="E20" s="165"/>
      <c r="F20" s="166"/>
      <c r="G20" s="14"/>
    </row>
    <row r="21" spans="1:7" s="15" customFormat="1" ht="19.5" customHeight="1">
      <c r="A21" s="33" t="s">
        <v>4</v>
      </c>
      <c r="B21" s="34">
        <v>22.97</v>
      </c>
      <c r="C21" s="35">
        <f>B21*$C$25/$B$25</f>
        <v>0.06949564676485208</v>
      </c>
      <c r="D21" s="30">
        <f>B21/1</f>
        <v>22.97</v>
      </c>
      <c r="E21" s="31">
        <f>D21*$E$25/$D$25</f>
        <v>60.75112404125893</v>
      </c>
      <c r="F21" s="146">
        <f>D21/$G$9</f>
        <v>6.492368569813454</v>
      </c>
      <c r="G21" s="14"/>
    </row>
    <row r="22" spans="1:7" s="15" customFormat="1" ht="19.5" customHeight="1">
      <c r="A22" s="36" t="s">
        <v>15</v>
      </c>
      <c r="B22" s="34">
        <v>25.2</v>
      </c>
      <c r="C22" s="145">
        <f>B22*$C$25/$B$25</f>
        <v>0.0762425031987058</v>
      </c>
      <c r="D22" s="26">
        <f>B22/2</f>
        <v>12.6</v>
      </c>
      <c r="E22" s="27">
        <f>D22*$E$25/$D$25</f>
        <v>33.3245173234594</v>
      </c>
      <c r="F22" s="146">
        <f>D22/$G$9</f>
        <v>3.561334087054833</v>
      </c>
      <c r="G22" s="14"/>
    </row>
    <row r="23" spans="1:7" s="15" customFormat="1" ht="19.5" customHeight="1">
      <c r="A23" s="36" t="s">
        <v>5</v>
      </c>
      <c r="B23" s="34">
        <v>6.5</v>
      </c>
      <c r="C23" s="145">
        <f>B23*$C$25/$B$25</f>
        <v>0.019665725031412215</v>
      </c>
      <c r="D23" s="26">
        <f>B23/5</f>
        <v>1.3</v>
      </c>
      <c r="E23" s="27">
        <f>D23*$E$25/$D$25</f>
        <v>3.4382438508331132</v>
      </c>
      <c r="F23" s="146">
        <f>D23/$G$9</f>
        <v>0.3674392312040701</v>
      </c>
      <c r="G23" s="14"/>
    </row>
    <row r="24" spans="1:7" s="15" customFormat="1" ht="19.5" customHeight="1">
      <c r="A24" s="36" t="s">
        <v>6</v>
      </c>
      <c r="B24" s="34">
        <v>9.4</v>
      </c>
      <c r="C24" s="40">
        <f>B24*$C$25/$B$25</f>
        <v>0.02843966389158074</v>
      </c>
      <c r="D24" s="30">
        <f>B24/10</f>
        <v>0.9400000000000001</v>
      </c>
      <c r="E24" s="31">
        <f>D24*$E$25/$D$25</f>
        <v>2.4861147844485587</v>
      </c>
      <c r="F24" s="146">
        <f>D24/$G$9</f>
        <v>0.26568682871678917</v>
      </c>
      <c r="G24" s="14"/>
    </row>
    <row r="25" spans="1:7" s="113" customFormat="1" ht="19.5" customHeight="1">
      <c r="A25" s="92" t="s">
        <v>32</v>
      </c>
      <c r="B25" s="116">
        <f>SUM(B21:B24)</f>
        <v>64.07000000000001</v>
      </c>
      <c r="C25" s="117">
        <f>B25/($B$18+$B$25+$B$31)*100</f>
        <v>0.19384353888655087</v>
      </c>
      <c r="D25" s="118">
        <f>SUM(D21:D24)</f>
        <v>37.809999999999995</v>
      </c>
      <c r="E25" s="119">
        <v>100</v>
      </c>
      <c r="F25" s="120">
        <f>SUM(F21:F24)</f>
        <v>10.686828716789147</v>
      </c>
      <c r="G25" s="112"/>
    </row>
    <row r="26" spans="1:7" s="15" customFormat="1" ht="19.5" customHeight="1">
      <c r="A26" s="33" t="s">
        <v>16</v>
      </c>
      <c r="B26" s="34">
        <v>0.71</v>
      </c>
      <c r="C26" s="37">
        <f>B26*$C$31/$B$31</f>
        <v>0.0021481022726619493</v>
      </c>
      <c r="D26" s="30">
        <v>71.02</v>
      </c>
      <c r="E26" s="31">
        <f>D26*$E$31/$D$31</f>
        <v>8.018878576428879</v>
      </c>
      <c r="F26" s="146">
        <f>D26/$G$9</f>
        <v>20.073487846240813</v>
      </c>
      <c r="G26" s="14"/>
    </row>
    <row r="27" spans="1:7" s="15" customFormat="1" ht="19.5" customHeight="1">
      <c r="A27" s="36" t="s">
        <v>17</v>
      </c>
      <c r="B27" s="34">
        <v>11.59</v>
      </c>
      <c r="C27" s="145">
        <f>B27*$C$31/$B$31</f>
        <v>0.03506550047908732</v>
      </c>
      <c r="D27" s="26">
        <v>231.86</v>
      </c>
      <c r="E27" s="27">
        <f>D27*$E$31/$D$31</f>
        <v>26.17934647607434</v>
      </c>
      <c r="F27" s="147">
        <f>D27/$G$9</f>
        <v>65.53420011305823</v>
      </c>
      <c r="G27" s="14"/>
    </row>
    <row r="28" spans="1:7" s="15" customFormat="1" ht="19.5" customHeight="1">
      <c r="A28" s="36" t="s">
        <v>18</v>
      </c>
      <c r="B28" s="34">
        <v>27.1</v>
      </c>
      <c r="C28" s="145">
        <f>B28*$C$31/$B$31</f>
        <v>0.08199094590019554</v>
      </c>
      <c r="D28" s="26">
        <v>270.96</v>
      </c>
      <c r="E28" s="27">
        <f>D28*$E$31/$D$31</f>
        <v>30.594133188808343</v>
      </c>
      <c r="F28" s="147">
        <f>D28/$G$9</f>
        <v>76.58564160542679</v>
      </c>
      <c r="G28" s="14"/>
    </row>
    <row r="29" spans="1:7" s="15" customFormat="1" ht="19.5" customHeight="1">
      <c r="A29" s="36" t="s">
        <v>19</v>
      </c>
      <c r="B29" s="34">
        <v>66.63</v>
      </c>
      <c r="C29" s="145">
        <f>B29*$C$31/$B$31</f>
        <v>0.20158880905276857</v>
      </c>
      <c r="D29" s="26">
        <f>B29/0.25</f>
        <v>266.52</v>
      </c>
      <c r="E29" s="27">
        <f>D29*$E$31/$D$31</f>
        <v>30.09281214009891</v>
      </c>
      <c r="F29" s="147">
        <f>D29/$G$9</f>
        <v>75.33069530808366</v>
      </c>
      <c r="G29" s="14"/>
    </row>
    <row r="30" spans="1:7" s="15" customFormat="1" ht="19.5" customHeight="1">
      <c r="A30" s="38" t="s">
        <v>20</v>
      </c>
      <c r="B30" s="39">
        <v>22.65</v>
      </c>
      <c r="C30" s="40">
        <f>B30*$C$31/$B$31</f>
        <v>0.06852748799407486</v>
      </c>
      <c r="D30" s="30">
        <v>45.29</v>
      </c>
      <c r="E30" s="31">
        <f>D30*$E$31/$D$31</f>
        <v>5.1137005171284695</v>
      </c>
      <c r="F30" s="163">
        <f>D30/$G$9</f>
        <v>12.801017524024873</v>
      </c>
      <c r="G30" s="14"/>
    </row>
    <row r="31" spans="1:7" s="115" customFormat="1" ht="19.5" customHeight="1">
      <c r="A31" s="92" t="s">
        <v>32</v>
      </c>
      <c r="B31" s="126">
        <f>SUM(B26:B30)</f>
        <v>128.68</v>
      </c>
      <c r="C31" s="117">
        <f>B31/($B$18+$B$25+$B$31)*100</f>
        <v>0.3893208456987883</v>
      </c>
      <c r="D31" s="127">
        <v>885.66</v>
      </c>
      <c r="E31" s="119">
        <v>100</v>
      </c>
      <c r="F31" s="128">
        <f>SUM(F26:F30)</f>
        <v>250.32504239683436</v>
      </c>
      <c r="G31" s="114"/>
    </row>
    <row r="32" spans="1:7" s="115" customFormat="1" ht="39.75" customHeight="1">
      <c r="A32" s="96" t="s">
        <v>40</v>
      </c>
      <c r="B32" s="129">
        <v>6.93</v>
      </c>
      <c r="C32" s="130"/>
      <c r="D32" s="131">
        <v>0.11</v>
      </c>
      <c r="E32" s="132"/>
      <c r="F32" s="133"/>
      <c r="G32" s="114"/>
    </row>
    <row r="33" spans="1:7" s="113" customFormat="1" ht="21" customHeight="1" thickBot="1">
      <c r="A33" s="102" t="s">
        <v>35</v>
      </c>
      <c r="B33" s="136">
        <v>33068.72</v>
      </c>
      <c r="C33" s="139">
        <v>100</v>
      </c>
      <c r="D33" s="136">
        <v>1255.37</v>
      </c>
      <c r="E33" s="140"/>
      <c r="F33" s="159">
        <f>SUM(F18,F19,F25,F31,F32)</f>
        <v>354.78087902769926</v>
      </c>
      <c r="G33" s="112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23" sqref="V23"/>
    </sheetView>
  </sheetViews>
  <sheetFormatPr defaultColWidth="9.140625" defaultRowHeight="12.75"/>
  <sheetData/>
  <sheetProtection/>
  <printOptions horizontalCentered="1"/>
  <pageMargins left="0.5905511811023623" right="0.1968503937007874" top="0.7874015748031497" bottom="0.3937007874015748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V. Grusetcaia</dc:creator>
  <cp:keywords/>
  <dc:description/>
  <cp:lastModifiedBy>Ion V. Nicorici</cp:lastModifiedBy>
  <cp:lastPrinted>2021-03-03T09:23:14Z</cp:lastPrinted>
  <dcterms:created xsi:type="dcterms:W3CDTF">2020-02-26T13:54:24Z</dcterms:created>
  <dcterms:modified xsi:type="dcterms:W3CDTF">2021-04-13T11:39:39Z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