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305" firstSheet="4" activeTab="8"/>
  </bookViews>
  <sheets>
    <sheet name="Populatia" sheetId="1" r:id="rId1"/>
    <sheet name="C_2009" sheetId="2" r:id="rId2"/>
    <sheet name="C_2010" sheetId="3" r:id="rId3"/>
    <sheet name="C_2011" sheetId="4" r:id="rId4"/>
    <sheet name="C_2013" sheetId="5" r:id="rId5"/>
    <sheet name="2014" sheetId="6" r:id="rId6"/>
    <sheet name="2015" sheetId="7" r:id="rId7"/>
    <sheet name="2016" sheetId="8" r:id="rId8"/>
    <sheet name="2017" sheetId="9" r:id="rId9"/>
  </sheets>
  <externalReferences>
    <externalReference r:id="rId12"/>
    <externalReference r:id="rId13"/>
    <externalReference r:id="rId14"/>
  </externalReferences>
  <definedNames>
    <definedName name="_xlnm.Print_Area" localSheetId="5">'2014'!$A:$F</definedName>
    <definedName name="_xlnm.Print_Area" localSheetId="6">'2015'!$A:$F</definedName>
    <definedName name="_xlnm.Print_Area" localSheetId="1">'C_2009'!$A$1:$F$33</definedName>
    <definedName name="_xlnm.Print_Area" localSheetId="2">'C_2010'!$A$1:$F$33</definedName>
    <definedName name="_xlnm.Print_Area" localSheetId="3">'C_2011'!$A$1:$F$33</definedName>
    <definedName name="_xlnm.Print_Area" localSheetId="4">'C_2013'!$A$1:$F$35</definedName>
  </definedNames>
  <calcPr fullCalcOnLoad="1"/>
</workbook>
</file>

<file path=xl/sharedStrings.xml><?xml version="1.0" encoding="utf-8"?>
<sst xmlns="http://schemas.openxmlformats.org/spreadsheetml/2006/main" count="343" uniqueCount="75">
  <si>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</si>
  <si>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</si>
  <si>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</si>
  <si>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</si>
  <si>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</si>
  <si>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</si>
  <si>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</si>
  <si>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</si>
  <si>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</si>
  <si>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total</t>
  </si>
  <si>
    <t>1 ban</t>
  </si>
  <si>
    <t>5 bani</t>
  </si>
  <si>
    <t>10 bani</t>
  </si>
  <si>
    <t>25 bani</t>
  </si>
  <si>
    <t>50 bani</t>
  </si>
  <si>
    <t>In total</t>
  </si>
  <si>
    <t>Monede comemorative</t>
  </si>
  <si>
    <t>Bancnote comemorative</t>
  </si>
  <si>
    <t>Pondere              în %</t>
  </si>
  <si>
    <t>(mln. buc.)</t>
  </si>
  <si>
    <t xml:space="preserve">Cantitatea bancnotelor/ </t>
  </si>
  <si>
    <t>monedelor în circulaţie</t>
  </si>
  <si>
    <t>monedelor pe cap</t>
  </si>
  <si>
    <t xml:space="preserve"> de locuitor (buc.)</t>
  </si>
  <si>
    <t xml:space="preserve">Valoarea nominală </t>
  </si>
  <si>
    <t xml:space="preserve">Numerar în circulaţie (mln. lei)                                     </t>
  </si>
  <si>
    <t>Bancnote</t>
  </si>
  <si>
    <t>Monede</t>
  </si>
  <si>
    <t>la situaţia de 31 decembrie 2011</t>
  </si>
  <si>
    <t>Structura monedei naţionale în circulaţie</t>
  </si>
  <si>
    <t>la situaţia de 31 decembrie 2010</t>
  </si>
  <si>
    <t>2.1.7. POPULAŢIA STABILĂ PE GRUPE DE VÎRSTĂ ŞI SEXE, la 1 ianuarie</t>
  </si>
  <si>
    <t>RESIDENT POPULATION BY AGE GROUP AND SEX, as of January 1</t>
  </si>
  <si>
    <t>Grupa de vîrsrtă, ani</t>
  </si>
  <si>
    <t>Возрастная группа, лет</t>
  </si>
  <si>
    <t>Age group, years</t>
  </si>
  <si>
    <t>Total</t>
  </si>
  <si>
    <t>Всего</t>
  </si>
  <si>
    <t xml:space="preserve">   din care:</t>
  </si>
  <si>
    <t xml:space="preserve">   of which: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</si>
  <si>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</si>
  <si>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</si>
  <si>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</si>
  <si>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</si>
  <si>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</si>
  <si>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</si>
  <si>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</si>
  <si>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</si>
  <si>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</si>
  <si>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</si>
  <si>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</si>
  <si>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</si>
  <si>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</si>
  <si>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</si>
  <si>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</si>
  <si>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</si>
  <si>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</si>
  <si>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</si>
  <si>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din care:</t>
  </si>
  <si>
    <t xml:space="preserve">  of which:</t>
  </si>
  <si>
    <r>
      <t>ПОСТОЯННОЕ НАСЕЛЕНИЕ ПО ВОЗРАСТНЫМ ГРУППАМ И ПОЛУ на 1 января</t>
    </r>
    <r>
      <rPr>
        <i/>
        <sz val="8"/>
        <color indexed="10"/>
        <rFont val="Arial CYR"/>
        <family val="0"/>
      </rPr>
      <t xml:space="preserve"> </t>
    </r>
  </si>
  <si>
    <r>
      <t xml:space="preserve"> </t>
    </r>
    <r>
      <rPr>
        <sz val="8"/>
        <color indexed="8"/>
        <rFont val="Arial CYR"/>
        <family val="0"/>
      </rPr>
      <t>persoane /</t>
    </r>
    <r>
      <rPr>
        <i/>
        <sz val="8"/>
        <color indexed="8"/>
        <rFont val="Arial CYR"/>
        <family val="0"/>
      </rPr>
      <t xml:space="preserve"> человек</t>
    </r>
    <r>
      <rPr>
        <sz val="8"/>
        <color indexed="8"/>
        <rFont val="Arial CYR"/>
        <family val="0"/>
      </rPr>
      <t xml:space="preserve"> /</t>
    </r>
    <r>
      <rPr>
        <i/>
        <sz val="8"/>
        <color indexed="8"/>
        <rFont val="Arial CYR"/>
        <family val="0"/>
      </rPr>
      <t xml:space="preserve"> persons</t>
    </r>
  </si>
  <si>
    <r>
      <t xml:space="preserve"> </t>
    </r>
    <r>
      <rPr>
        <b/>
        <sz val="8"/>
        <color indexed="8"/>
        <rFont val="Arial"/>
        <family val="2"/>
      </rPr>
      <t xml:space="preserve">Total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 CYR"/>
        <family val="0"/>
      </rPr>
      <t xml:space="preserve">Всего </t>
    </r>
    <r>
      <rPr>
        <sz val="8"/>
        <color indexed="8"/>
        <rFont val="Arial CYR"/>
        <family val="0"/>
      </rPr>
      <t>/</t>
    </r>
    <r>
      <rPr>
        <i/>
        <sz val="8"/>
        <color indexed="8"/>
        <rFont val="Arial CYR"/>
        <family val="0"/>
      </rPr>
      <t xml:space="preserve"> Total</t>
    </r>
    <r>
      <rPr>
        <b/>
        <i/>
        <sz val="8"/>
        <color indexed="8"/>
        <rFont val="Arial CYR"/>
        <family val="0"/>
      </rPr>
      <t xml:space="preserve"> </t>
    </r>
  </si>
  <si>
    <r>
      <t xml:space="preserve">  </t>
    </r>
    <r>
      <rPr>
        <i/>
        <sz val="8"/>
        <rFont val="Arial"/>
        <family val="2"/>
      </rPr>
      <t xml:space="preserve"> </t>
    </r>
    <r>
      <rPr>
        <i/>
        <sz val="8"/>
        <rFont val="Arial CYR"/>
        <family val="0"/>
      </rPr>
      <t>в том числе:</t>
    </r>
  </si>
  <si>
    <r>
      <t>Masculin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>/</t>
    </r>
    <r>
      <rPr>
        <sz val="8"/>
        <rFont val="Arial"/>
        <family val="2"/>
      </rPr>
      <t xml:space="preserve"> </t>
    </r>
    <r>
      <rPr>
        <i/>
        <sz val="8"/>
        <rFont val="Arial CYR"/>
        <family val="0"/>
      </rPr>
      <t>Мужчины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Males</t>
    </r>
  </si>
  <si>
    <r>
      <t xml:space="preserve">  </t>
    </r>
    <r>
      <rPr>
        <i/>
        <sz val="8"/>
        <rFont val="Arial CYR"/>
        <family val="0"/>
      </rPr>
      <t>в том числе:</t>
    </r>
  </si>
  <si>
    <r>
      <t xml:space="preserve">Feminin </t>
    </r>
    <r>
      <rPr>
        <sz val="8"/>
        <rFont val="Arial"/>
        <family val="2"/>
      </rPr>
      <t xml:space="preserve">/ </t>
    </r>
    <r>
      <rPr>
        <i/>
        <sz val="8"/>
        <rFont val="Arial CYR"/>
        <family val="0"/>
      </rPr>
      <t xml:space="preserve">Женщины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</t>
    </r>
    <r>
      <rPr>
        <i/>
        <sz val="8"/>
        <rFont val="Arial"/>
        <family val="2"/>
      </rPr>
      <t>Female</t>
    </r>
    <r>
      <rPr>
        <sz val="8"/>
        <rFont val="Arial"/>
        <family val="2"/>
      </rPr>
      <t>s</t>
    </r>
  </si>
  <si>
    <t xml:space="preserve">Numerar în circulaţie (mil. lei)                                     </t>
  </si>
  <si>
    <t>(mil. buc.)</t>
  </si>
  <si>
    <t>la situaţia de 31 decembrie 2009</t>
  </si>
  <si>
    <t>la situaţia din 31 decembrie 2013</t>
  </si>
  <si>
    <t>la situaţia din 31 decembrie 2016</t>
  </si>
  <si>
    <t>la situaţia din 31 decembrie 2015</t>
  </si>
  <si>
    <t>la situaţia din 31 decembrie 2014</t>
  </si>
  <si>
    <t>la situaţia din 31 decembrie 2017</t>
  </si>
</sst>
</file>

<file path=xl/styles.xml><?xml version="1.0" encoding="utf-8"?>
<styleSheet xmlns="http://schemas.openxmlformats.org/spreadsheetml/2006/main">
  <numFmts count="12">
    <numFmt numFmtId="5" formatCode="&quot;MDL &quot;#,##0_);\(&quot;MDL &quot;#,##0\)"/>
    <numFmt numFmtId="6" formatCode="&quot;MDL &quot;#,##0_);[Red]\(&quot;MDL &quot;#,##0\)"/>
    <numFmt numFmtId="7" formatCode="&quot;MDL &quot;#,##0.00_);\(&quot;MDL &quot;#,##0.00\)"/>
    <numFmt numFmtId="8" formatCode="&quot;MDL &quot;#,##0.00_);[Red]\(&quot;MDL &quot;#,##0.00\)"/>
    <numFmt numFmtId="42" formatCode="_(&quot;MDL &quot;* #,##0_);_(&quot;MDL &quot;* \(#,##0\);_(&quot;MDL &quot;* &quot;-&quot;_);_(@_)"/>
    <numFmt numFmtId="41" formatCode="_(* #,##0_);_(* \(#,##0\);_(* &quot;-&quot;_);_(@_)"/>
    <numFmt numFmtId="44" formatCode="_(&quot;MDL &quot;* #,##0.00_);_(&quot;MDL &quot;* \(#,##0.00\);_(&quot;MDL &quot;* &quot;-&quot;??_);_(@_)"/>
    <numFmt numFmtId="43" formatCode="_(* #,##0.00_);_(* \(#,##0.00\);_(* &quot;-&quot;??_);_(@_)"/>
    <numFmt numFmtId="164" formatCode=";;"/>
    <numFmt numFmtId="165" formatCode="#,##0.00_ ;[Red]\-#,##0.00\ "/>
    <numFmt numFmtId="166" formatCode="#,##0.000"/>
    <numFmt numFmtId="167" formatCode="0.00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b/>
      <sz val="11"/>
      <color indexed="8"/>
      <name val="Arial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8.5"/>
      <name val="Arial"/>
      <family val="2"/>
    </font>
    <font>
      <i/>
      <sz val="8"/>
      <color indexed="10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name val="Symbol"/>
      <family val="1"/>
    </font>
    <font>
      <sz val="8"/>
      <name val="Arial CYR"/>
      <family val="0"/>
    </font>
    <font>
      <sz val="11"/>
      <name val="PermianSansTypeface"/>
      <family val="3"/>
    </font>
    <font>
      <b/>
      <sz val="11"/>
      <name val="PermianSansTypeface"/>
      <family val="3"/>
    </font>
    <font>
      <sz val="11"/>
      <color indexed="9"/>
      <name val="PermianSansTypeface"/>
      <family val="3"/>
    </font>
    <font>
      <sz val="11"/>
      <color indexed="8"/>
      <name val="PermianSansTypeface"/>
      <family val="3"/>
    </font>
    <font>
      <b/>
      <sz val="11"/>
      <color indexed="8"/>
      <name val="PermianSansTypeface"/>
      <family val="3"/>
    </font>
    <font>
      <b/>
      <sz val="11"/>
      <color indexed="10"/>
      <name val="PermianSansTypeface"/>
      <family val="3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23"/>
      </bottom>
    </border>
    <border>
      <left style="medium">
        <color indexed="8"/>
      </left>
      <right/>
      <top style="thin">
        <color indexed="23"/>
      </top>
      <bottom style="thin">
        <color indexed="23"/>
      </bottom>
    </border>
    <border>
      <left style="medium">
        <color indexed="8"/>
      </left>
      <right/>
      <top style="thin">
        <color indexed="23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2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23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8" fillId="33" borderId="10" xfId="0" applyNumberFormat="1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4" fontId="13" fillId="33" borderId="12" xfId="0" applyNumberFormat="1" applyFont="1" applyFill="1" applyBorder="1" applyAlignment="1">
      <alignment/>
    </xf>
    <xf numFmtId="164" fontId="11" fillId="34" borderId="13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vertical="top" wrapText="1"/>
    </xf>
    <xf numFmtId="4" fontId="17" fillId="0" borderId="0" xfId="0" applyNumberFormat="1" applyFont="1" applyAlignment="1">
      <alignment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right" vertical="top" wrapText="1"/>
    </xf>
    <xf numFmtId="164" fontId="11" fillId="0" borderId="18" xfId="0" applyNumberFormat="1" applyFont="1" applyBorder="1" applyAlignment="1">
      <alignment horizontal="right" vertical="top" wrapText="1"/>
    </xf>
    <xf numFmtId="164" fontId="11" fillId="0" borderId="19" xfId="0" applyNumberFormat="1" applyFont="1" applyBorder="1" applyAlignment="1">
      <alignment horizontal="right" vertical="top" wrapText="1"/>
    </xf>
    <xf numFmtId="164" fontId="11" fillId="34" borderId="20" xfId="0" applyNumberFormat="1" applyFont="1" applyFill="1" applyBorder="1" applyAlignment="1">
      <alignment horizontal="left" vertical="top" wrapText="1"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18" fillId="33" borderId="2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18" fillId="33" borderId="21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164" fontId="11" fillId="0" borderId="26" xfId="0" applyNumberFormat="1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/>
    </xf>
    <xf numFmtId="3" fontId="8" fillId="33" borderId="28" xfId="0" applyNumberFormat="1" applyFont="1" applyFill="1" applyBorder="1" applyAlignment="1">
      <alignment/>
    </xf>
    <xf numFmtId="4" fontId="8" fillId="33" borderId="29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164" fontId="11" fillId="0" borderId="31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" fontId="12" fillId="33" borderId="20" xfId="0" applyNumberFormat="1" applyFont="1" applyFill="1" applyBorder="1" applyAlignment="1">
      <alignment/>
    </xf>
    <xf numFmtId="4" fontId="10" fillId="33" borderId="34" xfId="0" applyNumberFormat="1" applyFont="1" applyFill="1" applyBorder="1" applyAlignment="1">
      <alignment/>
    </xf>
    <xf numFmtId="4" fontId="12" fillId="33" borderId="35" xfId="0" applyNumberFormat="1" applyFont="1" applyFill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3" fontId="18" fillId="33" borderId="10" xfId="0" applyNumberFormat="1" applyFont="1" applyFill="1" applyBorder="1" applyAlignment="1">
      <alignment/>
    </xf>
    <xf numFmtId="165" fontId="2" fillId="0" borderId="37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165" fontId="2" fillId="0" borderId="39" xfId="0" applyNumberFormat="1" applyFont="1" applyBorder="1" applyAlignment="1">
      <alignment/>
    </xf>
    <xf numFmtId="3" fontId="18" fillId="33" borderId="39" xfId="0" applyNumberFormat="1" applyFont="1" applyFill="1" applyBorder="1" applyAlignment="1">
      <alignment/>
    </xf>
    <xf numFmtId="4" fontId="7" fillId="0" borderId="37" xfId="0" applyNumberFormat="1" applyFont="1" applyBorder="1" applyAlignment="1">
      <alignment horizontal="right" wrapText="1"/>
    </xf>
    <xf numFmtId="4" fontId="7" fillId="0" borderId="38" xfId="0" applyNumberFormat="1" applyFont="1" applyBorder="1" applyAlignment="1">
      <alignment horizontal="right" wrapText="1"/>
    </xf>
    <xf numFmtId="4" fontId="7" fillId="0" borderId="40" xfId="0" applyNumberFormat="1" applyFont="1" applyBorder="1" applyAlignment="1">
      <alignment horizontal="right" wrapText="1"/>
    </xf>
    <xf numFmtId="3" fontId="8" fillId="33" borderId="41" xfId="0" applyNumberFormat="1" applyFont="1" applyFill="1" applyBorder="1" applyAlignment="1">
      <alignment/>
    </xf>
    <xf numFmtId="4" fontId="10" fillId="0" borderId="42" xfId="0" applyNumberFormat="1" applyFont="1" applyBorder="1" applyAlignment="1">
      <alignment/>
    </xf>
    <xf numFmtId="4" fontId="12" fillId="33" borderId="43" xfId="0" applyNumberFormat="1" applyFont="1" applyFill="1" applyBorder="1" applyAlignment="1">
      <alignment/>
    </xf>
    <xf numFmtId="4" fontId="10" fillId="33" borderId="44" xfId="0" applyNumberFormat="1" applyFont="1" applyFill="1" applyBorder="1" applyAlignment="1">
      <alignment/>
    </xf>
    <xf numFmtId="164" fontId="11" fillId="0" borderId="45" xfId="0" applyNumberFormat="1" applyFont="1" applyBorder="1" applyAlignment="1">
      <alignment horizontal="right" vertical="top" wrapText="1"/>
    </xf>
    <xf numFmtId="164" fontId="11" fillId="0" borderId="46" xfId="0" applyNumberFormat="1" applyFont="1" applyBorder="1" applyAlignment="1">
      <alignment horizontal="right" vertical="top" wrapText="1"/>
    </xf>
    <xf numFmtId="164" fontId="11" fillId="0" borderId="47" xfId="0" applyNumberFormat="1" applyFont="1" applyBorder="1" applyAlignment="1">
      <alignment horizontal="right" vertical="top" wrapText="1"/>
    </xf>
    <xf numFmtId="164" fontId="11" fillId="34" borderId="31" xfId="0" applyNumberFormat="1" applyFont="1" applyFill="1" applyBorder="1" applyAlignment="1">
      <alignment horizontal="left" vertical="top" wrapText="1"/>
    </xf>
    <xf numFmtId="164" fontId="11" fillId="34" borderId="48" xfId="0" applyNumberFormat="1" applyFont="1" applyFill="1" applyBorder="1" applyAlignment="1">
      <alignment horizontal="left" vertical="top" wrapText="1"/>
    </xf>
    <xf numFmtId="164" fontId="11" fillId="34" borderId="49" xfId="0" applyNumberFormat="1" applyFont="1" applyFill="1" applyBorder="1" applyAlignment="1">
      <alignment horizontal="left" vertical="top" wrapText="1"/>
    </xf>
    <xf numFmtId="2" fontId="2" fillId="0" borderId="50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12" fillId="33" borderId="36" xfId="0" applyNumberFormat="1" applyFont="1" applyFill="1" applyBorder="1" applyAlignment="1">
      <alignment/>
    </xf>
    <xf numFmtId="3" fontId="8" fillId="33" borderId="52" xfId="0" applyNumberFormat="1" applyFont="1" applyFill="1" applyBorder="1" applyAlignment="1">
      <alignment/>
    </xf>
    <xf numFmtId="2" fontId="18" fillId="33" borderId="29" xfId="0" applyNumberFormat="1" applyFont="1" applyFill="1" applyBorder="1" applyAlignment="1">
      <alignment/>
    </xf>
    <xf numFmtId="4" fontId="18" fillId="33" borderId="50" xfId="0" applyNumberFormat="1" applyFont="1" applyFill="1" applyBorder="1" applyAlignment="1">
      <alignment/>
    </xf>
    <xf numFmtId="4" fontId="14" fillId="33" borderId="53" xfId="0" applyNumberFormat="1" applyFont="1" applyFill="1" applyBorder="1" applyAlignment="1">
      <alignment/>
    </xf>
    <xf numFmtId="4" fontId="10" fillId="0" borderId="54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166" fontId="10" fillId="33" borderId="35" xfId="0" applyNumberFormat="1" applyFont="1" applyFill="1" applyBorder="1" applyAlignment="1">
      <alignment/>
    </xf>
    <xf numFmtId="0" fontId="22" fillId="35" borderId="0" xfId="58" applyFont="1" applyFill="1">
      <alignment/>
      <protection/>
    </xf>
    <xf numFmtId="0" fontId="20" fillId="35" borderId="0" xfId="58" applyFill="1">
      <alignment/>
      <protection/>
    </xf>
    <xf numFmtId="0" fontId="20" fillId="0" borderId="0" xfId="58">
      <alignment/>
      <protection/>
    </xf>
    <xf numFmtId="0" fontId="24" fillId="35" borderId="0" xfId="58" applyFont="1" applyFill="1" applyAlignment="1">
      <alignment horizontal="left" indent="2"/>
      <protection/>
    </xf>
    <xf numFmtId="0" fontId="24" fillId="35" borderId="0" xfId="58" applyFont="1" applyFill="1" applyAlignment="1">
      <alignment horizontal="left" vertical="top" indent="2"/>
      <protection/>
    </xf>
    <xf numFmtId="0" fontId="20" fillId="35" borderId="0" xfId="58" applyFill="1" applyBorder="1">
      <alignment/>
      <protection/>
    </xf>
    <xf numFmtId="0" fontId="20" fillId="0" borderId="0" xfId="58" applyBorder="1">
      <alignment/>
      <protection/>
    </xf>
    <xf numFmtId="0" fontId="26" fillId="36" borderId="55" xfId="58" applyFont="1" applyFill="1" applyBorder="1" applyAlignment="1">
      <alignment horizontal="center" vertical="center" wrapText="1"/>
      <protection/>
    </xf>
    <xf numFmtId="0" fontId="15" fillId="36" borderId="56" xfId="58" applyFont="1" applyFill="1" applyBorder="1" applyAlignment="1">
      <alignment horizontal="center" vertical="center" wrapText="1"/>
      <protection/>
    </xf>
    <xf numFmtId="0" fontId="24" fillId="36" borderId="57" xfId="58" applyFont="1" applyFill="1" applyBorder="1" applyAlignment="1">
      <alignment horizontal="center" vertical="center" wrapText="1"/>
      <protection/>
    </xf>
    <xf numFmtId="0" fontId="15" fillId="36" borderId="58" xfId="58" applyFont="1" applyFill="1" applyBorder="1" applyAlignment="1">
      <alignment horizontal="center" vertical="center" wrapText="1"/>
      <protection/>
    </xf>
    <xf numFmtId="0" fontId="27" fillId="36" borderId="59" xfId="58" applyFont="1" applyFill="1" applyBorder="1" applyAlignment="1">
      <alignment horizontal="center" vertical="center" wrapText="1"/>
      <protection/>
    </xf>
    <xf numFmtId="0" fontId="15" fillId="36" borderId="60" xfId="58" applyFont="1" applyFill="1" applyBorder="1" applyAlignment="1">
      <alignment horizontal="center" vertical="center" wrapText="1"/>
      <protection/>
    </xf>
    <xf numFmtId="0" fontId="30" fillId="35" borderId="57" xfId="58" applyFont="1" applyFill="1" applyBorder="1" applyAlignment="1">
      <alignment vertical="top" wrapText="1"/>
      <protection/>
    </xf>
    <xf numFmtId="0" fontId="30" fillId="35" borderId="0" xfId="58" applyFont="1" applyFill="1" applyAlignment="1">
      <alignment horizontal="right" vertical="top" wrapText="1"/>
      <protection/>
    </xf>
    <xf numFmtId="0" fontId="30" fillId="35" borderId="0" xfId="58" applyFont="1" applyFill="1" applyBorder="1" applyAlignment="1">
      <alignment horizontal="right" vertical="top" wrapText="1"/>
      <protection/>
    </xf>
    <xf numFmtId="0" fontId="30" fillId="37" borderId="0" xfId="58" applyFont="1" applyFill="1" applyBorder="1" applyAlignment="1">
      <alignment vertical="top" wrapText="1"/>
      <protection/>
    </xf>
    <xf numFmtId="0" fontId="31" fillId="35" borderId="57" xfId="58" applyFont="1" applyFill="1" applyBorder="1" applyAlignment="1">
      <alignment vertical="top" wrapText="1"/>
      <protection/>
    </xf>
    <xf numFmtId="0" fontId="15" fillId="36" borderId="57" xfId="58" applyFont="1" applyFill="1" applyBorder="1" applyAlignment="1">
      <alignment horizontal="left" vertical="top" wrapText="1" indent="1"/>
      <protection/>
    </xf>
    <xf numFmtId="0" fontId="15" fillId="36" borderId="0" xfId="58" applyFont="1" applyFill="1" applyAlignment="1">
      <alignment horizontal="right" vertical="top" wrapText="1"/>
      <protection/>
    </xf>
    <xf numFmtId="0" fontId="15" fillId="36" borderId="0" xfId="58" applyFont="1" applyFill="1" applyBorder="1" applyAlignment="1">
      <alignment horizontal="right" vertical="top" wrapText="1"/>
      <protection/>
    </xf>
    <xf numFmtId="0" fontId="15" fillId="36" borderId="0" xfId="58" applyFont="1" applyFill="1" applyBorder="1" applyAlignment="1">
      <alignment vertical="top" wrapText="1"/>
      <protection/>
    </xf>
    <xf numFmtId="0" fontId="32" fillId="36" borderId="57" xfId="58" applyFont="1" applyFill="1" applyBorder="1" applyAlignment="1">
      <alignment horizontal="left" vertical="top" wrapText="1" indent="1"/>
      <protection/>
    </xf>
    <xf numFmtId="0" fontId="15" fillId="35" borderId="57" xfId="58" applyFont="1" applyFill="1" applyBorder="1" applyAlignment="1">
      <alignment horizontal="left" vertical="top" wrapText="1" indent="1"/>
      <protection/>
    </xf>
    <xf numFmtId="0" fontId="15" fillId="35" borderId="0" xfId="58" applyFont="1" applyFill="1" applyAlignment="1">
      <alignment horizontal="right" vertical="top" wrapText="1"/>
      <protection/>
    </xf>
    <xf numFmtId="0" fontId="15" fillId="35" borderId="0" xfId="58" applyFont="1" applyFill="1" applyBorder="1" applyAlignment="1">
      <alignment horizontal="right" vertical="top" wrapText="1"/>
      <protection/>
    </xf>
    <xf numFmtId="0" fontId="15" fillId="37" borderId="0" xfId="58" applyFont="1" applyFill="1" applyBorder="1" applyAlignment="1">
      <alignment vertical="top" wrapText="1"/>
      <protection/>
    </xf>
    <xf numFmtId="0" fontId="15" fillId="35" borderId="0" xfId="58" applyFont="1" applyFill="1" applyBorder="1">
      <alignment/>
      <protection/>
    </xf>
    <xf numFmtId="49" fontId="15" fillId="36" borderId="57" xfId="58" applyNumberFormat="1" applyFont="1" applyFill="1" applyBorder="1" applyAlignment="1">
      <alignment horizontal="left" vertical="top" wrapText="1" indent="1"/>
      <protection/>
    </xf>
    <xf numFmtId="0" fontId="15" fillId="0" borderId="0" xfId="58" applyFont="1" applyBorder="1">
      <alignment/>
      <protection/>
    </xf>
    <xf numFmtId="49" fontId="15" fillId="35" borderId="57" xfId="58" applyNumberFormat="1" applyFont="1" applyFill="1" applyBorder="1" applyAlignment="1">
      <alignment horizontal="left" vertical="top" wrapText="1" indent="1"/>
      <protection/>
    </xf>
    <xf numFmtId="0" fontId="15" fillId="0" borderId="0" xfId="58" applyFont="1" applyFill="1" applyBorder="1">
      <alignment/>
      <protection/>
    </xf>
    <xf numFmtId="0" fontId="34" fillId="36" borderId="57" xfId="58" applyFont="1" applyFill="1" applyBorder="1" applyAlignment="1">
      <alignment horizontal="left" vertical="top" wrapText="1" indent="1"/>
      <protection/>
    </xf>
    <xf numFmtId="0" fontId="15" fillId="36" borderId="59" xfId="58" applyFont="1" applyFill="1" applyBorder="1" applyAlignment="1">
      <alignment horizontal="left" vertical="top" wrapText="1" indent="1"/>
      <protection/>
    </xf>
    <xf numFmtId="0" fontId="15" fillId="36" borderId="61" xfId="58" applyFont="1" applyFill="1" applyBorder="1" applyAlignment="1">
      <alignment horizontal="right" vertical="top" wrapText="1"/>
      <protection/>
    </xf>
    <xf numFmtId="0" fontId="15" fillId="36" borderId="61" xfId="58" applyFont="1" applyFill="1" applyBorder="1" applyAlignment="1">
      <alignment vertical="top" wrapText="1"/>
      <protection/>
    </xf>
    <xf numFmtId="166" fontId="10" fillId="33" borderId="62" xfId="0" applyNumberFormat="1" applyFont="1" applyFill="1" applyBorder="1" applyAlignment="1">
      <alignment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4" fontId="10" fillId="0" borderId="32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3" fontId="30" fillId="35" borderId="0" xfId="58" applyNumberFormat="1" applyFont="1" applyFill="1" applyAlignment="1">
      <alignment horizontal="right" vertical="top" wrapText="1"/>
      <protection/>
    </xf>
    <xf numFmtId="3" fontId="30" fillId="35" borderId="0" xfId="58" applyNumberFormat="1" applyFont="1" applyFill="1" applyBorder="1" applyAlignment="1">
      <alignment horizontal="right" vertical="top" wrapText="1"/>
      <protection/>
    </xf>
    <xf numFmtId="3" fontId="30" fillId="37" borderId="0" xfId="58" applyNumberFormat="1" applyFont="1" applyFill="1" applyBorder="1" applyAlignment="1">
      <alignment vertical="top" wrapText="1"/>
      <protection/>
    </xf>
    <xf numFmtId="3" fontId="30" fillId="0" borderId="0" xfId="58" applyNumberFormat="1" applyFont="1">
      <alignment/>
      <protection/>
    </xf>
    <xf numFmtId="167" fontId="2" fillId="0" borderId="0" xfId="0" applyNumberFormat="1" applyFont="1" applyAlignment="1">
      <alignment/>
    </xf>
    <xf numFmtId="0" fontId="35" fillId="0" borderId="0" xfId="0" applyFont="1" applyAlignment="1">
      <alignment/>
    </xf>
    <xf numFmtId="4" fontId="37" fillId="0" borderId="0" xfId="0" applyNumberFormat="1" applyFont="1" applyAlignment="1">
      <alignment/>
    </xf>
    <xf numFmtId="164" fontId="38" fillId="0" borderId="0" xfId="0" applyNumberFormat="1" applyFont="1" applyBorder="1" applyAlignment="1">
      <alignment vertical="top" wrapText="1"/>
    </xf>
    <xf numFmtId="164" fontId="35" fillId="0" borderId="0" xfId="0" applyNumberFormat="1" applyFont="1" applyBorder="1" applyAlignment="1">
      <alignment vertical="top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 wrapText="1"/>
    </xf>
    <xf numFmtId="164" fontId="39" fillId="0" borderId="26" xfId="0" applyNumberFormat="1" applyFont="1" applyBorder="1" applyAlignment="1">
      <alignment horizontal="center" vertical="center" wrapText="1"/>
    </xf>
    <xf numFmtId="164" fontId="39" fillId="0" borderId="31" xfId="0" applyNumberFormat="1" applyFont="1" applyBorder="1" applyAlignment="1">
      <alignment horizontal="center" vertical="center" wrapText="1"/>
    </xf>
    <xf numFmtId="164" fontId="39" fillId="0" borderId="1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64" fontId="39" fillId="0" borderId="17" xfId="0" applyNumberFormat="1" applyFont="1" applyBorder="1" applyAlignment="1">
      <alignment horizontal="right" vertical="top" wrapText="1"/>
    </xf>
    <xf numFmtId="4" fontId="35" fillId="0" borderId="32" xfId="0" applyNumberFormat="1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36" xfId="0" applyNumberFormat="1" applyFont="1" applyBorder="1" applyAlignment="1">
      <alignment/>
    </xf>
    <xf numFmtId="165" fontId="35" fillId="0" borderId="37" xfId="0" applyNumberFormat="1" applyFont="1" applyBorder="1" applyAlignment="1">
      <alignment/>
    </xf>
    <xf numFmtId="2" fontId="35" fillId="0" borderId="50" xfId="0" applyNumberFormat="1" applyFont="1" applyBorder="1" applyAlignment="1">
      <alignment/>
    </xf>
    <xf numFmtId="167" fontId="35" fillId="0" borderId="0" xfId="0" applyNumberFormat="1" applyFont="1" applyAlignment="1">
      <alignment/>
    </xf>
    <xf numFmtId="164" fontId="39" fillId="0" borderId="18" xfId="0" applyNumberFormat="1" applyFont="1" applyBorder="1" applyAlignment="1">
      <alignment horizontal="right" vertical="top" wrapText="1"/>
    </xf>
    <xf numFmtId="4" fontId="35" fillId="0" borderId="18" xfId="0" applyNumberFormat="1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27" xfId="0" applyNumberFormat="1" applyFont="1" applyBorder="1" applyAlignment="1">
      <alignment/>
    </xf>
    <xf numFmtId="165" fontId="35" fillId="0" borderId="38" xfId="0" applyNumberFormat="1" applyFont="1" applyBorder="1" applyAlignment="1">
      <alignment/>
    </xf>
    <xf numFmtId="2" fontId="35" fillId="0" borderId="46" xfId="0" applyNumberFormat="1" applyFont="1" applyBorder="1" applyAlignment="1">
      <alignment/>
    </xf>
    <xf numFmtId="164" fontId="39" fillId="0" borderId="19" xfId="0" applyNumberFormat="1" applyFont="1" applyBorder="1" applyAlignment="1">
      <alignment horizontal="right" vertical="top" wrapText="1"/>
    </xf>
    <xf numFmtId="4" fontId="35" fillId="0" borderId="33" xfId="0" applyNumberFormat="1" applyFont="1" applyBorder="1" applyAlignment="1">
      <alignment/>
    </xf>
    <xf numFmtId="4" fontId="35" fillId="0" borderId="23" xfId="0" applyNumberFormat="1" applyFont="1" applyBorder="1" applyAlignment="1">
      <alignment/>
    </xf>
    <xf numFmtId="4" fontId="35" fillId="0" borderId="26" xfId="0" applyNumberFormat="1" applyFont="1" applyBorder="1" applyAlignment="1">
      <alignment/>
    </xf>
    <xf numFmtId="165" fontId="35" fillId="0" borderId="39" xfId="0" applyNumberFormat="1" applyFont="1" applyBorder="1" applyAlignment="1">
      <alignment/>
    </xf>
    <xf numFmtId="2" fontId="35" fillId="0" borderId="51" xfId="0" applyNumberFormat="1" applyFont="1" applyBorder="1" applyAlignment="1">
      <alignment/>
    </xf>
    <xf numFmtId="164" fontId="39" fillId="34" borderId="20" xfId="0" applyNumberFormat="1" applyFont="1" applyFill="1" applyBorder="1" applyAlignment="1">
      <alignment horizontal="left" vertical="top" wrapText="1"/>
    </xf>
    <xf numFmtId="4" fontId="40" fillId="33" borderId="20" xfId="0" applyNumberFormat="1" applyFont="1" applyFill="1" applyBorder="1" applyAlignment="1">
      <alignment/>
    </xf>
    <xf numFmtId="4" fontId="40" fillId="33" borderId="24" xfId="0" applyNumberFormat="1" applyFont="1" applyFill="1" applyBorder="1" applyAlignment="1">
      <alignment/>
    </xf>
    <xf numFmtId="4" fontId="40" fillId="33" borderId="35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2" fontId="40" fillId="33" borderId="29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164" fontId="39" fillId="34" borderId="13" xfId="0" applyNumberFormat="1" applyFont="1" applyFill="1" applyBorder="1" applyAlignment="1">
      <alignment horizontal="left" vertical="top" wrapText="1"/>
    </xf>
    <xf numFmtId="4" fontId="35" fillId="33" borderId="34" xfId="0" applyNumberFormat="1" applyFont="1" applyFill="1" applyBorder="1" applyAlignment="1">
      <alignment/>
    </xf>
    <xf numFmtId="4" fontId="35" fillId="33" borderId="25" xfId="0" applyNumberFormat="1" applyFont="1" applyFill="1" applyBorder="1" applyAlignment="1">
      <alignment/>
    </xf>
    <xf numFmtId="166" fontId="35" fillId="33" borderId="62" xfId="0" applyNumberFormat="1" applyFont="1" applyFill="1" applyBorder="1" applyAlignment="1">
      <alignment/>
    </xf>
    <xf numFmtId="3" fontId="36" fillId="33" borderId="28" xfId="0" applyNumberFormat="1" applyFont="1" applyFill="1" applyBorder="1" applyAlignment="1">
      <alignment/>
    </xf>
    <xf numFmtId="3" fontId="36" fillId="33" borderId="41" xfId="0" applyNumberFormat="1" applyFont="1" applyFill="1" applyBorder="1" applyAlignment="1">
      <alignment/>
    </xf>
    <xf numFmtId="164" fontId="39" fillId="0" borderId="45" xfId="0" applyNumberFormat="1" applyFont="1" applyBorder="1" applyAlignment="1">
      <alignment horizontal="right" vertical="top" wrapText="1"/>
    </xf>
    <xf numFmtId="4" fontId="35" fillId="0" borderId="11" xfId="0" applyNumberFormat="1" applyFont="1" applyBorder="1" applyAlignment="1">
      <alignment/>
    </xf>
    <xf numFmtId="166" fontId="35" fillId="0" borderId="21" xfId="0" applyNumberFormat="1" applyFont="1" applyBorder="1" applyAlignment="1">
      <alignment/>
    </xf>
    <xf numFmtId="4" fontId="38" fillId="0" borderId="37" xfId="0" applyNumberFormat="1" applyFont="1" applyBorder="1" applyAlignment="1">
      <alignment horizontal="right" wrapText="1"/>
    </xf>
    <xf numFmtId="4" fontId="35" fillId="0" borderId="46" xfId="0" applyNumberFormat="1" applyFont="1" applyBorder="1" applyAlignment="1">
      <alignment/>
    </xf>
    <xf numFmtId="164" fontId="39" fillId="0" borderId="46" xfId="0" applyNumberFormat="1" applyFont="1" applyBorder="1" applyAlignment="1">
      <alignment horizontal="right" vertical="top" wrapText="1"/>
    </xf>
    <xf numFmtId="4" fontId="38" fillId="0" borderId="38" xfId="0" applyNumberFormat="1" applyFont="1" applyBorder="1" applyAlignment="1">
      <alignment horizontal="right" wrapText="1"/>
    </xf>
    <xf numFmtId="164" fontId="39" fillId="0" borderId="47" xfId="0" applyNumberFormat="1" applyFont="1" applyBorder="1" applyAlignment="1">
      <alignment horizontal="right" vertical="top" wrapText="1"/>
    </xf>
    <xf numFmtId="4" fontId="35" fillId="0" borderId="42" xfId="0" applyNumberFormat="1" applyFont="1" applyBorder="1" applyAlignment="1">
      <alignment/>
    </xf>
    <xf numFmtId="4" fontId="38" fillId="0" borderId="40" xfId="0" applyNumberFormat="1" applyFont="1" applyBorder="1" applyAlignment="1">
      <alignment horizontal="right" wrapText="1"/>
    </xf>
    <xf numFmtId="164" fontId="39" fillId="34" borderId="31" xfId="0" applyNumberFormat="1" applyFont="1" applyFill="1" applyBorder="1" applyAlignment="1">
      <alignment horizontal="left" vertical="top" wrapText="1"/>
    </xf>
    <xf numFmtId="4" fontId="40" fillId="33" borderId="43" xfId="0" applyNumberFormat="1" applyFont="1" applyFill="1" applyBorder="1" applyAlignment="1">
      <alignment/>
    </xf>
    <xf numFmtId="4" fontId="40" fillId="33" borderId="21" xfId="0" applyNumberFormat="1" applyFont="1" applyFill="1" applyBorder="1" applyAlignment="1">
      <alignment/>
    </xf>
    <xf numFmtId="4" fontId="40" fillId="33" borderId="36" xfId="0" applyNumberFormat="1" applyFont="1" applyFill="1" applyBorder="1" applyAlignment="1">
      <alignment/>
    </xf>
    <xf numFmtId="3" fontId="40" fillId="33" borderId="39" xfId="0" applyNumberFormat="1" applyFont="1" applyFill="1" applyBorder="1" applyAlignment="1">
      <alignment/>
    </xf>
    <xf numFmtId="4" fontId="40" fillId="33" borderId="5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164" fontId="39" fillId="34" borderId="48" xfId="0" applyNumberFormat="1" applyFont="1" applyFill="1" applyBorder="1" applyAlignment="1">
      <alignment horizontal="left" vertical="top" wrapText="1"/>
    </xf>
    <xf numFmtId="4" fontId="35" fillId="33" borderId="44" xfId="0" applyNumberFormat="1" applyFont="1" applyFill="1" applyBorder="1" applyAlignment="1">
      <alignment/>
    </xf>
    <xf numFmtId="4" fontId="35" fillId="33" borderId="24" xfId="0" applyNumberFormat="1" applyFont="1" applyFill="1" applyBorder="1" applyAlignment="1">
      <alignment/>
    </xf>
    <xf numFmtId="166" fontId="35" fillId="33" borderId="35" xfId="0" applyNumberFormat="1" applyFont="1" applyFill="1" applyBorder="1" applyAlignment="1">
      <alignment/>
    </xf>
    <xf numFmtId="3" fontId="36" fillId="33" borderId="10" xfId="0" applyNumberFormat="1" applyFont="1" applyFill="1" applyBorder="1" applyAlignment="1">
      <alignment/>
    </xf>
    <xf numFmtId="4" fontId="36" fillId="33" borderId="29" xfId="0" applyNumberFormat="1" applyFont="1" applyFill="1" applyBorder="1" applyAlignment="1">
      <alignment/>
    </xf>
    <xf numFmtId="164" fontId="39" fillId="34" borderId="49" xfId="0" applyNumberFormat="1" applyFont="1" applyFill="1" applyBorder="1" applyAlignment="1">
      <alignment horizontal="left" vertical="top" wrapText="1"/>
    </xf>
    <xf numFmtId="4" fontId="36" fillId="33" borderId="12" xfId="0" applyNumberFormat="1" applyFont="1" applyFill="1" applyBorder="1" applyAlignment="1">
      <alignment/>
    </xf>
    <xf numFmtId="3" fontId="36" fillId="33" borderId="52" xfId="0" applyNumberFormat="1" applyFont="1" applyFill="1" applyBorder="1" applyAlignment="1">
      <alignment/>
    </xf>
    <xf numFmtId="3" fontId="39" fillId="33" borderId="30" xfId="0" applyNumberFormat="1" applyFont="1" applyFill="1" applyBorder="1" applyAlignment="1">
      <alignment/>
    </xf>
    <xf numFmtId="4" fontId="39" fillId="33" borderId="53" xfId="0" applyNumberFormat="1" applyFont="1" applyFill="1" applyBorder="1" applyAlignment="1">
      <alignment/>
    </xf>
    <xf numFmtId="164" fontId="39" fillId="0" borderId="15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4" fontId="35" fillId="0" borderId="35" xfId="0" applyNumberFormat="1" applyFont="1" applyBorder="1" applyAlignment="1">
      <alignment/>
    </xf>
    <xf numFmtId="3" fontId="41" fillId="0" borderId="0" xfId="58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7">
      <alignment/>
      <protection/>
    </xf>
    <xf numFmtId="4" fontId="17" fillId="0" borderId="0" xfId="57" applyNumberFormat="1" applyFont="1">
      <alignment/>
      <protection/>
    </xf>
    <xf numFmtId="164" fontId="4" fillId="0" borderId="0" xfId="57" applyNumberFormat="1" applyFont="1" applyBorder="1" applyAlignment="1">
      <alignment vertical="top" wrapText="1"/>
      <protection/>
    </xf>
    <xf numFmtId="164" fontId="0" fillId="0" borderId="0" xfId="57" applyNumberFormat="1" applyFont="1" applyBorder="1" applyAlignment="1">
      <alignment vertical="top" wrapText="1"/>
      <protection/>
    </xf>
    <xf numFmtId="164" fontId="11" fillId="0" borderId="14" xfId="57" applyNumberFormat="1" applyFont="1" applyBorder="1" applyAlignment="1">
      <alignment horizontal="center" vertical="center" wrapText="1"/>
      <protection/>
    </xf>
    <xf numFmtId="164" fontId="11" fillId="0" borderId="15" xfId="57" applyNumberFormat="1" applyFont="1" applyBorder="1" applyAlignment="1">
      <alignment horizontal="center" vertical="center" wrapText="1"/>
      <protection/>
    </xf>
    <xf numFmtId="164" fontId="11" fillId="0" borderId="26" xfId="57" applyNumberFormat="1" applyFont="1" applyBorder="1" applyAlignment="1">
      <alignment horizontal="center" vertical="center" wrapText="1"/>
      <protection/>
    </xf>
    <xf numFmtId="164" fontId="11" fillId="0" borderId="31" xfId="57" applyNumberFormat="1" applyFont="1" applyBorder="1" applyAlignment="1">
      <alignment horizontal="center" vertical="center" wrapText="1"/>
      <protection/>
    </xf>
    <xf numFmtId="164" fontId="11" fillId="0" borderId="16" xfId="57" applyNumberFormat="1" applyFont="1" applyBorder="1" applyAlignment="1">
      <alignment horizontal="center" vertical="center" wrapText="1"/>
      <protection/>
    </xf>
    <xf numFmtId="0" fontId="2" fillId="0" borderId="0" xfId="57" applyFont="1" applyAlignment="1">
      <alignment vertical="center"/>
      <protection/>
    </xf>
    <xf numFmtId="0" fontId="0" fillId="0" borderId="0" xfId="57" applyAlignment="1">
      <alignment vertical="center"/>
      <protection/>
    </xf>
    <xf numFmtId="164" fontId="11" fillId="0" borderId="17" xfId="57" applyNumberFormat="1" applyFont="1" applyBorder="1" applyAlignment="1">
      <alignment horizontal="right" vertical="top" wrapText="1"/>
      <protection/>
    </xf>
    <xf numFmtId="4" fontId="10" fillId="0" borderId="32" xfId="57" applyNumberFormat="1" applyFont="1" applyBorder="1">
      <alignment/>
      <protection/>
    </xf>
    <xf numFmtId="4" fontId="2" fillId="0" borderId="21" xfId="57" applyNumberFormat="1" applyFont="1" applyBorder="1">
      <alignment/>
      <protection/>
    </xf>
    <xf numFmtId="4" fontId="10" fillId="0" borderId="36" xfId="57" applyNumberFormat="1" applyFont="1" applyBorder="1">
      <alignment/>
      <protection/>
    </xf>
    <xf numFmtId="165" fontId="2" fillId="0" borderId="37" xfId="57" applyNumberFormat="1" applyFont="1" applyBorder="1" applyAlignment="1">
      <alignment/>
      <protection/>
    </xf>
    <xf numFmtId="2" fontId="2" fillId="0" borderId="50" xfId="57" applyNumberFormat="1" applyFont="1" applyBorder="1">
      <alignment/>
      <protection/>
    </xf>
    <xf numFmtId="164" fontId="11" fillId="0" borderId="18" xfId="57" applyNumberFormat="1" applyFont="1" applyBorder="1" applyAlignment="1">
      <alignment horizontal="right" vertical="top" wrapText="1"/>
      <protection/>
    </xf>
    <xf numFmtId="4" fontId="10" fillId="0" borderId="27" xfId="57" applyNumberFormat="1" applyFont="1" applyBorder="1">
      <alignment/>
      <protection/>
    </xf>
    <xf numFmtId="4" fontId="2" fillId="0" borderId="38" xfId="57" applyNumberFormat="1" applyFont="1" applyBorder="1">
      <alignment/>
      <protection/>
    </xf>
    <xf numFmtId="165" fontId="2" fillId="0" borderId="38" xfId="57" applyNumberFormat="1" applyFont="1" applyBorder="1" applyAlignment="1">
      <alignment/>
      <protection/>
    </xf>
    <xf numFmtId="2" fontId="2" fillId="0" borderId="46" xfId="57" applyNumberFormat="1" applyFont="1" applyBorder="1">
      <alignment/>
      <protection/>
    </xf>
    <xf numFmtId="164" fontId="11" fillId="0" borderId="19" xfId="57" applyNumberFormat="1" applyFont="1" applyBorder="1" applyAlignment="1">
      <alignment horizontal="right" vertical="top" wrapText="1"/>
      <protection/>
    </xf>
    <xf numFmtId="4" fontId="10" fillId="0" borderId="54" xfId="57" applyNumberFormat="1" applyFont="1" applyBorder="1">
      <alignment/>
      <protection/>
    </xf>
    <xf numFmtId="4" fontId="2" fillId="0" borderId="23" xfId="57" applyNumberFormat="1" applyFont="1" applyBorder="1">
      <alignment/>
      <protection/>
    </xf>
    <xf numFmtId="4" fontId="10" fillId="0" borderId="26" xfId="57" applyNumberFormat="1" applyFont="1" applyBorder="1">
      <alignment/>
      <protection/>
    </xf>
    <xf numFmtId="165" fontId="2" fillId="0" borderId="39" xfId="57" applyNumberFormat="1" applyFont="1" applyBorder="1" applyAlignment="1">
      <alignment/>
      <protection/>
    </xf>
    <xf numFmtId="2" fontId="2" fillId="0" borderId="51" xfId="57" applyNumberFormat="1" applyFont="1" applyBorder="1">
      <alignment/>
      <protection/>
    </xf>
    <xf numFmtId="164" fontId="11" fillId="34" borderId="20" xfId="57" applyNumberFormat="1" applyFont="1" applyFill="1" applyBorder="1" applyAlignment="1">
      <alignment horizontal="left" vertical="top" wrapText="1"/>
      <protection/>
    </xf>
    <xf numFmtId="4" fontId="12" fillId="33" borderId="20" xfId="57" applyNumberFormat="1" applyFont="1" applyFill="1" applyBorder="1">
      <alignment/>
      <protection/>
    </xf>
    <xf numFmtId="4" fontId="18" fillId="33" borderId="24" xfId="57" applyNumberFormat="1" applyFont="1" applyFill="1" applyBorder="1">
      <alignment/>
      <protection/>
    </xf>
    <xf numFmtId="4" fontId="12" fillId="33" borderId="35" xfId="57" applyNumberFormat="1" applyFont="1" applyFill="1" applyBorder="1">
      <alignment/>
      <protection/>
    </xf>
    <xf numFmtId="3" fontId="18" fillId="33" borderId="10" xfId="57" applyNumberFormat="1" applyFont="1" applyFill="1" applyBorder="1">
      <alignment/>
      <protection/>
    </xf>
    <xf numFmtId="2" fontId="18" fillId="33" borderId="29" xfId="57" applyNumberFormat="1" applyFont="1" applyFill="1" applyBorder="1">
      <alignment/>
      <protection/>
    </xf>
    <xf numFmtId="0" fontId="8" fillId="33" borderId="0" xfId="57" applyFont="1" applyFill="1">
      <alignment/>
      <protection/>
    </xf>
    <xf numFmtId="0" fontId="9" fillId="33" borderId="0" xfId="57" applyFont="1" applyFill="1">
      <alignment/>
      <protection/>
    </xf>
    <xf numFmtId="164" fontId="11" fillId="0" borderId="45" xfId="57" applyNumberFormat="1" applyFont="1" applyBorder="1" applyAlignment="1">
      <alignment horizontal="right" vertical="top" wrapText="1"/>
      <protection/>
    </xf>
    <xf numFmtId="166" fontId="2" fillId="0" borderId="21" xfId="57" applyNumberFormat="1" applyFont="1" applyBorder="1">
      <alignment/>
      <protection/>
    </xf>
    <xf numFmtId="4" fontId="7" fillId="0" borderId="37" xfId="57" applyNumberFormat="1" applyFont="1" applyBorder="1" applyAlignment="1">
      <alignment horizontal="right" wrapText="1"/>
      <protection/>
    </xf>
    <xf numFmtId="4" fontId="2" fillId="0" borderId="46" xfId="57" applyNumberFormat="1" applyFont="1" applyBorder="1">
      <alignment/>
      <protection/>
    </xf>
    <xf numFmtId="164" fontId="11" fillId="0" borderId="46" xfId="57" applyNumberFormat="1" applyFont="1" applyBorder="1" applyAlignment="1">
      <alignment horizontal="right" vertical="top" wrapText="1"/>
      <protection/>
    </xf>
    <xf numFmtId="4" fontId="2" fillId="0" borderId="22" xfId="57" applyNumberFormat="1" applyFont="1" applyBorder="1">
      <alignment/>
      <protection/>
    </xf>
    <xf numFmtId="4" fontId="7" fillId="0" borderId="38" xfId="57" applyNumberFormat="1" applyFont="1" applyBorder="1" applyAlignment="1">
      <alignment horizontal="right" wrapText="1"/>
      <protection/>
    </xf>
    <xf numFmtId="164" fontId="11" fillId="0" borderId="47" xfId="57" applyNumberFormat="1" applyFont="1" applyBorder="1" applyAlignment="1">
      <alignment horizontal="right" vertical="top" wrapText="1"/>
      <protection/>
    </xf>
    <xf numFmtId="4" fontId="7" fillId="0" borderId="40" xfId="57" applyNumberFormat="1" applyFont="1" applyBorder="1" applyAlignment="1">
      <alignment horizontal="right" wrapText="1"/>
      <protection/>
    </xf>
    <xf numFmtId="164" fontId="11" fillId="34" borderId="31" xfId="57" applyNumberFormat="1" applyFont="1" applyFill="1" applyBorder="1" applyAlignment="1">
      <alignment horizontal="left" vertical="top" wrapText="1"/>
      <protection/>
    </xf>
    <xf numFmtId="4" fontId="12" fillId="33" borderId="43" xfId="57" applyNumberFormat="1" applyFont="1" applyFill="1" applyBorder="1">
      <alignment/>
      <protection/>
    </xf>
    <xf numFmtId="4" fontId="18" fillId="33" borderId="21" xfId="57" applyNumberFormat="1" applyFont="1" applyFill="1" applyBorder="1">
      <alignment/>
      <protection/>
    </xf>
    <xf numFmtId="4" fontId="12" fillId="33" borderId="36" xfId="57" applyNumberFormat="1" applyFont="1" applyFill="1" applyBorder="1">
      <alignment/>
      <protection/>
    </xf>
    <xf numFmtId="3" fontId="18" fillId="33" borderId="39" xfId="57" applyNumberFormat="1" applyFont="1" applyFill="1" applyBorder="1">
      <alignment/>
      <protection/>
    </xf>
    <xf numFmtId="4" fontId="18" fillId="33" borderId="50" xfId="57" applyNumberFormat="1" applyFont="1" applyFill="1" applyBorder="1">
      <alignment/>
      <protection/>
    </xf>
    <xf numFmtId="0" fontId="2" fillId="33" borderId="0" xfId="57" applyFont="1" applyFill="1">
      <alignment/>
      <protection/>
    </xf>
    <xf numFmtId="0" fontId="0" fillId="33" borderId="0" xfId="57" applyFill="1">
      <alignment/>
      <protection/>
    </xf>
    <xf numFmtId="164" fontId="11" fillId="34" borderId="48" xfId="57" applyNumberFormat="1" applyFont="1" applyFill="1" applyBorder="1" applyAlignment="1">
      <alignment horizontal="left" vertical="top" wrapText="1"/>
      <protection/>
    </xf>
    <xf numFmtId="4" fontId="10" fillId="33" borderId="44" xfId="57" applyNumberFormat="1" applyFont="1" applyFill="1" applyBorder="1">
      <alignment/>
      <protection/>
    </xf>
    <xf numFmtId="4" fontId="2" fillId="33" borderId="24" xfId="57" applyNumberFormat="1" applyFont="1" applyFill="1" applyBorder="1">
      <alignment/>
      <protection/>
    </xf>
    <xf numFmtId="166" fontId="10" fillId="33" borderId="35" xfId="57" applyNumberFormat="1" applyFont="1" applyFill="1" applyBorder="1">
      <alignment/>
      <protection/>
    </xf>
    <xf numFmtId="3" fontId="8" fillId="33" borderId="10" xfId="57" applyNumberFormat="1" applyFont="1" applyFill="1" applyBorder="1">
      <alignment/>
      <protection/>
    </xf>
    <xf numFmtId="4" fontId="8" fillId="33" borderId="29" xfId="57" applyNumberFormat="1" applyFont="1" applyFill="1" applyBorder="1">
      <alignment/>
      <protection/>
    </xf>
    <xf numFmtId="164" fontId="11" fillId="34" borderId="49" xfId="57" applyNumberFormat="1" applyFont="1" applyFill="1" applyBorder="1" applyAlignment="1">
      <alignment horizontal="left" vertical="top" wrapText="1"/>
      <protection/>
    </xf>
    <xf numFmtId="4" fontId="13" fillId="33" borderId="12" xfId="57" applyNumberFormat="1" applyFont="1" applyFill="1" applyBorder="1">
      <alignment/>
      <protection/>
    </xf>
    <xf numFmtId="3" fontId="8" fillId="33" borderId="52" xfId="57" applyNumberFormat="1" applyFont="1" applyFill="1" applyBorder="1">
      <alignment/>
      <protection/>
    </xf>
    <xf numFmtId="3" fontId="5" fillId="33" borderId="30" xfId="57" applyNumberFormat="1" applyFont="1" applyFill="1" applyBorder="1">
      <alignment/>
      <protection/>
    </xf>
    <xf numFmtId="4" fontId="14" fillId="33" borderId="53" xfId="57" applyNumberFormat="1" applyFont="1" applyFill="1" applyBorder="1">
      <alignment/>
      <protection/>
    </xf>
    <xf numFmtId="0" fontId="15" fillId="36" borderId="0" xfId="58" applyFont="1" applyFill="1" applyBorder="1" applyAlignment="1">
      <alignment vertical="top" wrapText="1"/>
      <protection/>
    </xf>
    <xf numFmtId="0" fontId="30" fillId="38" borderId="0" xfId="58" applyFont="1" applyFill="1" applyBorder="1" applyAlignment="1">
      <alignment horizontal="center" vertical="top" wrapText="1"/>
      <protection/>
    </xf>
    <xf numFmtId="0" fontId="20" fillId="0" borderId="56" xfId="58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4" fillId="0" borderId="0" xfId="58" applyFont="1" applyBorder="1" applyAlignment="1">
      <alignment horizontal="right"/>
      <protection/>
    </xf>
    <xf numFmtId="0" fontId="15" fillId="36" borderId="63" xfId="58" applyFont="1" applyFill="1" applyBorder="1" applyAlignment="1">
      <alignment horizontal="center" vertical="center" wrapText="1"/>
      <protection/>
    </xf>
    <xf numFmtId="0" fontId="15" fillId="36" borderId="64" xfId="58" applyFont="1" applyFill="1" applyBorder="1" applyAlignment="1">
      <alignment horizontal="center" vertical="center" wrapText="1"/>
      <protection/>
    </xf>
    <xf numFmtId="0" fontId="15" fillId="36" borderId="65" xfId="58" applyFont="1" applyFill="1" applyBorder="1" applyAlignment="1">
      <alignment horizontal="center" vertical="center" wrapText="1"/>
      <protection/>
    </xf>
    <xf numFmtId="0" fontId="26" fillId="38" borderId="66" xfId="58" applyFont="1" applyFill="1" applyBorder="1" applyAlignment="1">
      <alignment horizontal="center" vertical="top" wrapText="1"/>
      <protection/>
    </xf>
    <xf numFmtId="0" fontId="30" fillId="38" borderId="0" xfId="58" applyFont="1" applyFill="1" applyAlignment="1">
      <alignment horizontal="center" vertical="top" wrapText="1"/>
      <protection/>
    </xf>
    <xf numFmtId="0" fontId="15" fillId="36" borderId="56" xfId="58" applyFont="1" applyFill="1" applyBorder="1" applyAlignment="1">
      <alignment horizontal="center" vertical="center" wrapText="1"/>
      <protection/>
    </xf>
    <xf numFmtId="0" fontId="15" fillId="36" borderId="58" xfId="58" applyFont="1" applyFill="1" applyBorder="1" applyAlignment="1">
      <alignment horizontal="center" vertical="center" wrapText="1"/>
      <protection/>
    </xf>
    <xf numFmtId="0" fontId="15" fillId="36" borderId="60" xfId="58" applyFont="1" applyFill="1" applyBorder="1" applyAlignment="1">
      <alignment horizontal="center" vertical="center" wrapText="1"/>
      <protection/>
    </xf>
    <xf numFmtId="0" fontId="15" fillId="36" borderId="56" xfId="58" applyFont="1" applyFill="1" applyBorder="1" applyAlignment="1">
      <alignment horizontal="center" vertical="center"/>
      <protection/>
    </xf>
    <xf numFmtId="0" fontId="20" fillId="0" borderId="58" xfId="58" applyBorder="1" applyAlignment="1">
      <alignment horizontal="center" vertical="center"/>
      <protection/>
    </xf>
    <xf numFmtId="0" fontId="20" fillId="0" borderId="60" xfId="58" applyBorder="1" applyAlignment="1">
      <alignment horizontal="center" vertical="center"/>
      <protection/>
    </xf>
    <xf numFmtId="164" fontId="6" fillId="0" borderId="20" xfId="57" applyNumberFormat="1" applyFont="1" applyBorder="1" applyAlignment="1">
      <alignment horizontal="center" vertical="center" wrapText="1"/>
      <protection/>
    </xf>
    <xf numFmtId="0" fontId="19" fillId="0" borderId="44" xfId="57" applyFont="1" applyBorder="1" applyAlignment="1">
      <alignment horizontal="center" vertical="center" wrapText="1"/>
      <protection/>
    </xf>
    <xf numFmtId="0" fontId="19" fillId="0" borderId="29" xfId="57" applyFont="1" applyBorder="1" applyAlignment="1">
      <alignment horizontal="center" vertical="center" wrapText="1"/>
      <protection/>
    </xf>
    <xf numFmtId="164" fontId="6" fillId="0" borderId="20" xfId="57" applyNumberFormat="1" applyFont="1" applyBorder="1" applyAlignment="1">
      <alignment horizontal="center" vertical="top" wrapText="1"/>
      <protection/>
    </xf>
    <xf numFmtId="0" fontId="19" fillId="0" borderId="44" xfId="57" applyFont="1" applyBorder="1" applyAlignment="1">
      <alignment horizontal="center" vertical="top" wrapText="1"/>
      <protection/>
    </xf>
    <xf numFmtId="0" fontId="19" fillId="0" borderId="29" xfId="57" applyFont="1" applyBorder="1" applyAlignment="1">
      <alignment horizontal="center" vertical="top" wrapText="1"/>
      <protection/>
    </xf>
    <xf numFmtId="0" fontId="3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164" fontId="11" fillId="0" borderId="15" xfId="57" applyNumberFormat="1" applyFont="1" applyBorder="1" applyAlignment="1">
      <alignment horizontal="center" vertical="center" wrapText="1"/>
      <protection/>
    </xf>
    <xf numFmtId="0" fontId="16" fillId="0" borderId="31" xfId="57" applyFont="1" applyBorder="1" applyAlignment="1">
      <alignment horizontal="center" vertical="center" wrapText="1"/>
      <protection/>
    </xf>
    <xf numFmtId="0" fontId="16" fillId="0" borderId="16" xfId="57" applyFont="1" applyBorder="1" applyAlignment="1">
      <alignment horizontal="center" vertical="center" wrapText="1"/>
      <protection/>
    </xf>
    <xf numFmtId="164" fontId="11" fillId="0" borderId="14" xfId="57" applyNumberFormat="1" applyFont="1" applyBorder="1" applyAlignment="1">
      <alignment horizontal="center" vertical="center" wrapText="1"/>
      <protection/>
    </xf>
    <xf numFmtId="0" fontId="16" fillId="0" borderId="26" xfId="57" applyFont="1" applyBorder="1" applyAlignment="1">
      <alignment horizontal="center" vertical="center" wrapText="1"/>
      <protection/>
    </xf>
    <xf numFmtId="0" fontId="16" fillId="0" borderId="62" xfId="57" applyFont="1" applyBorder="1" applyAlignment="1">
      <alignment horizontal="center" vertical="center" wrapText="1"/>
      <protection/>
    </xf>
    <xf numFmtId="164" fontId="11" fillId="0" borderId="67" xfId="57" applyNumberFormat="1" applyFont="1" applyBorder="1" applyAlignment="1">
      <alignment horizontal="center" vertical="center" textRotation="90" wrapText="1"/>
      <protection/>
    </xf>
    <xf numFmtId="164" fontId="11" fillId="0" borderId="23" xfId="57" applyNumberFormat="1" applyFont="1" applyBorder="1" applyAlignment="1">
      <alignment horizontal="center" vertical="center" textRotation="90" wrapText="1"/>
      <protection/>
    </xf>
    <xf numFmtId="164" fontId="11" fillId="0" borderId="68" xfId="57" applyNumberFormat="1" applyFont="1" applyBorder="1" applyAlignment="1">
      <alignment horizontal="center" vertical="center" textRotation="90" wrapText="1"/>
      <protection/>
    </xf>
    <xf numFmtId="164" fontId="11" fillId="0" borderId="69" xfId="57" applyNumberFormat="1" applyFont="1" applyBorder="1" applyAlignment="1">
      <alignment horizontal="center" vertical="center" textRotation="90" wrapText="1"/>
      <protection/>
    </xf>
    <xf numFmtId="164" fontId="11" fillId="0" borderId="39" xfId="57" applyNumberFormat="1" applyFont="1" applyBorder="1" applyAlignment="1">
      <alignment horizontal="center" vertical="center" textRotation="90" wrapText="1"/>
      <protection/>
    </xf>
    <xf numFmtId="164" fontId="11" fillId="0" borderId="28" xfId="57" applyNumberFormat="1" applyFont="1" applyBorder="1" applyAlignment="1">
      <alignment horizontal="center" vertical="center" textRotation="90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0" borderId="67" xfId="0" applyNumberFormat="1" applyFont="1" applyBorder="1" applyAlignment="1">
      <alignment horizontal="center" vertical="center" textRotation="90" wrapText="1"/>
    </xf>
    <xf numFmtId="164" fontId="11" fillId="0" borderId="23" xfId="0" applyNumberFormat="1" applyFont="1" applyBorder="1" applyAlignment="1">
      <alignment horizontal="center" vertical="center" textRotation="90" wrapText="1"/>
    </xf>
    <xf numFmtId="164" fontId="11" fillId="0" borderId="68" xfId="0" applyNumberFormat="1" applyFont="1" applyBorder="1" applyAlignment="1">
      <alignment horizontal="center" vertical="center" textRotation="90" wrapText="1"/>
    </xf>
    <xf numFmtId="164" fontId="6" fillId="0" borderId="20" xfId="0" applyNumberFormat="1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69" xfId="0" applyNumberFormat="1" applyFont="1" applyBorder="1" applyAlignment="1">
      <alignment horizontal="center" vertical="center" textRotation="90" wrapText="1"/>
    </xf>
    <xf numFmtId="164" fontId="11" fillId="0" borderId="39" xfId="0" applyNumberFormat="1" applyFont="1" applyBorder="1" applyAlignment="1">
      <alignment horizontal="center" vertical="center" textRotation="90" wrapText="1"/>
    </xf>
    <xf numFmtId="164" fontId="11" fillId="0" borderId="28" xfId="0" applyNumberFormat="1" applyFont="1" applyBorder="1" applyAlignment="1">
      <alignment horizontal="center" vertical="center" textRotation="90" wrapText="1"/>
    </xf>
    <xf numFmtId="164" fontId="11" fillId="0" borderId="1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164" fontId="39" fillId="0" borderId="20" xfId="0" applyNumberFormat="1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164" fontId="39" fillId="0" borderId="20" xfId="0" applyNumberFormat="1" applyFont="1" applyBorder="1" applyAlignment="1">
      <alignment horizontal="center" vertical="top" wrapText="1"/>
    </xf>
    <xf numFmtId="0" fontId="35" fillId="0" borderId="44" xfId="0" applyFont="1" applyBorder="1" applyAlignment="1">
      <alignment horizontal="center" vertical="top" wrapText="1"/>
    </xf>
    <xf numFmtId="0" fontId="35" fillId="0" borderId="29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39" fillId="0" borderId="15" xfId="0" applyNumberFormat="1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164" fontId="39" fillId="0" borderId="67" xfId="0" applyNumberFormat="1" applyFont="1" applyBorder="1" applyAlignment="1">
      <alignment horizontal="center" vertical="center" textRotation="90" wrapText="1"/>
    </xf>
    <xf numFmtId="164" fontId="39" fillId="0" borderId="23" xfId="0" applyNumberFormat="1" applyFont="1" applyBorder="1" applyAlignment="1">
      <alignment horizontal="center" vertical="center" textRotation="90" wrapText="1"/>
    </xf>
    <xf numFmtId="164" fontId="39" fillId="0" borderId="68" xfId="0" applyNumberFormat="1" applyFont="1" applyBorder="1" applyAlignment="1">
      <alignment horizontal="center" vertical="center" textRotation="90" wrapText="1"/>
    </xf>
    <xf numFmtId="164" fontId="39" fillId="0" borderId="69" xfId="0" applyNumberFormat="1" applyFont="1" applyBorder="1" applyAlignment="1">
      <alignment horizontal="center" vertical="center" textRotation="90" wrapText="1"/>
    </xf>
    <xf numFmtId="164" fontId="39" fillId="0" borderId="39" xfId="0" applyNumberFormat="1" applyFont="1" applyBorder="1" applyAlignment="1">
      <alignment horizontal="center" vertical="center" textRotation="90" wrapText="1"/>
    </xf>
    <xf numFmtId="164" fontId="39" fillId="0" borderId="28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.1.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Documents%20and%20Settings\avg3\My%20Documents\Tabele_analiza\Circulatia_MN\2013\CS2_decembr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quota1\avg3\Documents\Pagina-web\Structura_circulati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bele%20WEB\Circulatie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ulatia monedei nationale"/>
      <sheetName val="Circulatia monedei national (2)"/>
    </sheetNames>
    <sheetDataSet>
      <sheetData sheetId="0">
        <row r="15">
          <cell r="I15">
            <v>55631225</v>
          </cell>
          <cell r="S15">
            <v>61460225</v>
          </cell>
          <cell r="AC15">
            <v>65239206</v>
          </cell>
        </row>
        <row r="16">
          <cell r="I16">
            <v>60334285</v>
          </cell>
          <cell r="S16">
            <v>62894285</v>
          </cell>
          <cell r="AC16">
            <v>57144315</v>
          </cell>
        </row>
        <row r="17">
          <cell r="I17">
            <v>236783990</v>
          </cell>
          <cell r="S17">
            <v>245623990</v>
          </cell>
          <cell r="AC17">
            <v>223137490</v>
          </cell>
        </row>
        <row r="18">
          <cell r="I18">
            <v>278311780</v>
          </cell>
          <cell r="S18">
            <v>264711780</v>
          </cell>
          <cell r="AC18">
            <v>224448640</v>
          </cell>
        </row>
        <row r="19">
          <cell r="I19">
            <v>1248546550</v>
          </cell>
          <cell r="S19">
            <v>1322846550</v>
          </cell>
          <cell r="AC19">
            <v>1237233050</v>
          </cell>
        </row>
        <row r="20">
          <cell r="I20">
            <v>2462476300</v>
          </cell>
          <cell r="S20">
            <v>2902976300</v>
          </cell>
          <cell r="AC20">
            <v>2917188000</v>
          </cell>
        </row>
        <row r="21">
          <cell r="I21">
            <v>2884819400</v>
          </cell>
          <cell r="S21">
            <v>3628619400</v>
          </cell>
          <cell r="AC21">
            <v>4599040800</v>
          </cell>
        </row>
        <row r="22">
          <cell r="I22">
            <v>1986863500</v>
          </cell>
          <cell r="S22">
            <v>2064863500</v>
          </cell>
          <cell r="AC22">
            <v>2058814000</v>
          </cell>
        </row>
        <row r="23">
          <cell r="I23">
            <v>606625000</v>
          </cell>
          <cell r="S23">
            <v>594625000</v>
          </cell>
          <cell r="AC23">
            <v>557925000</v>
          </cell>
        </row>
        <row r="26">
          <cell r="I26">
            <v>607399.97</v>
          </cell>
          <cell r="S26">
            <v>610199.97</v>
          </cell>
          <cell r="AC26">
            <v>627799.97</v>
          </cell>
        </row>
        <row r="27">
          <cell r="I27">
            <v>7027990.95</v>
          </cell>
          <cell r="S27">
            <v>7503990.95</v>
          </cell>
          <cell r="AC27">
            <v>7839990.95</v>
          </cell>
        </row>
        <row r="28">
          <cell r="I28">
            <v>12577999.8</v>
          </cell>
          <cell r="S28">
            <v>13945999.8</v>
          </cell>
          <cell r="AC28">
            <v>15361999.8</v>
          </cell>
        </row>
        <row r="29">
          <cell r="I29">
            <v>24514704</v>
          </cell>
          <cell r="S29">
            <v>27599704</v>
          </cell>
          <cell r="AC29">
            <v>30864704</v>
          </cell>
        </row>
        <row r="30">
          <cell r="I30">
            <v>17065000</v>
          </cell>
          <cell r="S30">
            <v>19234933.5</v>
          </cell>
          <cell r="AC30">
            <v>20874720</v>
          </cell>
        </row>
        <row r="32">
          <cell r="I32">
            <v>2723830</v>
          </cell>
          <cell r="S32">
            <v>2976200</v>
          </cell>
          <cell r="AC32">
            <v>3315460</v>
          </cell>
        </row>
        <row r="58">
          <cell r="I58">
            <v>49295</v>
          </cell>
          <cell r="S58">
            <v>53296</v>
          </cell>
          <cell r="AC58">
            <v>57817</v>
          </cell>
          <cell r="AW58">
            <v>83131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ulatia"/>
      <sheetName val="C_2009"/>
      <sheetName val="C_2010"/>
      <sheetName val="C_2011"/>
      <sheetName val="C_2012"/>
      <sheetName val="C_2013"/>
    </sheetNames>
    <sheetDataSet>
      <sheetData sheetId="0">
        <row r="9">
          <cell r="E9">
            <v>3567512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rculatia monedei nationale"/>
      <sheetName val="Circulatia monedei national (2)"/>
    </sheetNames>
    <sheetDataSet>
      <sheetData sheetId="1">
        <row r="15">
          <cell r="AW15">
            <v>73021188</v>
          </cell>
        </row>
        <row r="16">
          <cell r="AW16">
            <v>70399410</v>
          </cell>
        </row>
        <row r="17">
          <cell r="AW17">
            <v>333048770</v>
          </cell>
        </row>
        <row r="18">
          <cell r="AW18">
            <v>458084220</v>
          </cell>
        </row>
        <row r="19">
          <cell r="AW19">
            <v>2199075300</v>
          </cell>
        </row>
        <row r="20">
          <cell r="AW20">
            <v>4481404100</v>
          </cell>
        </row>
        <row r="21">
          <cell r="AW21">
            <v>8100264400</v>
          </cell>
        </row>
        <row r="22">
          <cell r="AW22">
            <v>2200464500</v>
          </cell>
        </row>
        <row r="23">
          <cell r="AW23">
            <v>1026224000</v>
          </cell>
        </row>
        <row r="27">
          <cell r="AW27">
            <v>654599.97</v>
          </cell>
        </row>
        <row r="28">
          <cell r="AW28">
            <v>8809990.95</v>
          </cell>
        </row>
        <row r="29">
          <cell r="AW29">
            <v>18433999.8</v>
          </cell>
        </row>
        <row r="30">
          <cell r="AW30">
            <v>39699704</v>
          </cell>
        </row>
        <row r="31">
          <cell r="AW31">
            <v>21024720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9.8515625" style="76" customWidth="1"/>
    <col min="2" max="9" width="8.140625" style="76" customWidth="1"/>
    <col min="10" max="11" width="9.140625" style="76" customWidth="1"/>
    <col min="12" max="12" width="11.7109375" style="76" bestFit="1" customWidth="1"/>
    <col min="13" max="16384" width="9.140625" style="76" customWidth="1"/>
  </cols>
  <sheetData>
    <row r="1" spans="1:9" ht="12.75">
      <c r="A1" s="74" t="s">
        <v>31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7" t="s">
        <v>60</v>
      </c>
      <c r="B2" s="75"/>
      <c r="C2" s="75"/>
      <c r="D2" s="75"/>
      <c r="E2" s="75"/>
      <c r="F2" s="75"/>
      <c r="G2" s="75"/>
      <c r="H2" s="75"/>
      <c r="I2" s="75"/>
    </row>
    <row r="3" spans="1:10" ht="12.75">
      <c r="A3" s="78" t="s">
        <v>32</v>
      </c>
      <c r="B3" s="75"/>
      <c r="C3" s="75"/>
      <c r="D3" s="75"/>
      <c r="E3" s="75"/>
      <c r="F3" s="79"/>
      <c r="G3" s="79"/>
      <c r="H3" s="79"/>
      <c r="I3" s="79"/>
      <c r="J3" s="80"/>
    </row>
    <row r="4" spans="1:9" ht="13.5" thickBot="1">
      <c r="A4" s="267" t="s">
        <v>61</v>
      </c>
      <c r="B4" s="267"/>
      <c r="C4" s="267"/>
      <c r="D4" s="267"/>
      <c r="E4" s="267"/>
      <c r="F4" s="267"/>
      <c r="G4" s="267"/>
      <c r="H4" s="267"/>
      <c r="I4" s="267"/>
    </row>
    <row r="5" spans="1:13" ht="11.25" customHeight="1">
      <c r="A5" s="81" t="s">
        <v>33</v>
      </c>
      <c r="B5" s="276">
        <v>2006</v>
      </c>
      <c r="C5" s="276">
        <v>2007</v>
      </c>
      <c r="D5" s="276">
        <v>2008</v>
      </c>
      <c r="E5" s="273">
        <v>2009</v>
      </c>
      <c r="F5" s="273">
        <v>2010</v>
      </c>
      <c r="G5" s="273">
        <v>2011</v>
      </c>
      <c r="H5" s="82"/>
      <c r="I5" s="268">
        <v>2013</v>
      </c>
      <c r="J5" s="264">
        <v>2014</v>
      </c>
      <c r="K5" s="264">
        <v>2015</v>
      </c>
      <c r="L5" s="264">
        <v>2016</v>
      </c>
      <c r="M5" s="264">
        <v>2017</v>
      </c>
    </row>
    <row r="6" spans="1:13" ht="12" customHeight="1">
      <c r="A6" s="83" t="s">
        <v>34</v>
      </c>
      <c r="B6" s="277"/>
      <c r="C6" s="277"/>
      <c r="D6" s="277"/>
      <c r="E6" s="274"/>
      <c r="F6" s="274"/>
      <c r="G6" s="274"/>
      <c r="H6" s="84">
        <v>2012</v>
      </c>
      <c r="I6" s="269"/>
      <c r="J6" s="277"/>
      <c r="K6" s="277"/>
      <c r="L6" s="277"/>
      <c r="M6" s="265"/>
    </row>
    <row r="7" spans="1:13" ht="13.5" thickBot="1">
      <c r="A7" s="85" t="s">
        <v>35</v>
      </c>
      <c r="B7" s="278"/>
      <c r="C7" s="278"/>
      <c r="D7" s="278"/>
      <c r="E7" s="275"/>
      <c r="F7" s="275"/>
      <c r="G7" s="275"/>
      <c r="H7" s="86"/>
      <c r="I7" s="270"/>
      <c r="J7" s="278"/>
      <c r="K7" s="278"/>
      <c r="L7" s="278"/>
      <c r="M7" s="266"/>
    </row>
    <row r="8" spans="1:9" ht="12.75">
      <c r="A8" s="271" t="s">
        <v>62</v>
      </c>
      <c r="B8" s="271"/>
      <c r="C8" s="271"/>
      <c r="D8" s="271"/>
      <c r="E8" s="271"/>
      <c r="F8" s="271"/>
      <c r="G8" s="271"/>
      <c r="H8" s="271"/>
      <c r="I8" s="271"/>
    </row>
    <row r="9" spans="1:13" ht="12.75">
      <c r="A9" s="87" t="s">
        <v>36</v>
      </c>
      <c r="B9" s="118">
        <v>3589936</v>
      </c>
      <c r="C9" s="118">
        <v>3581110</v>
      </c>
      <c r="D9" s="119">
        <v>3572703</v>
      </c>
      <c r="E9" s="120">
        <v>3567512</v>
      </c>
      <c r="F9" s="120">
        <v>3563695</v>
      </c>
      <c r="G9" s="120">
        <v>3560430</v>
      </c>
      <c r="H9" s="120">
        <v>3559541</v>
      </c>
      <c r="I9" s="120">
        <v>3559497</v>
      </c>
      <c r="J9" s="121">
        <v>3557634</v>
      </c>
      <c r="K9" s="121">
        <v>3555159</v>
      </c>
      <c r="L9" s="196">
        <v>3553100</v>
      </c>
      <c r="M9" s="196">
        <v>3550852</v>
      </c>
    </row>
    <row r="10" spans="1:9" ht="12.75">
      <c r="A10" s="91" t="s">
        <v>37</v>
      </c>
      <c r="B10" s="88"/>
      <c r="C10" s="88"/>
      <c r="D10" s="89"/>
      <c r="E10" s="90"/>
      <c r="F10" s="90"/>
      <c r="G10" s="90"/>
      <c r="H10" s="90"/>
      <c r="I10" s="90"/>
    </row>
    <row r="11" spans="1:9" ht="12.75">
      <c r="A11" s="91" t="s">
        <v>36</v>
      </c>
      <c r="B11" s="88"/>
      <c r="C11" s="88"/>
      <c r="D11" s="89"/>
      <c r="E11" s="90"/>
      <c r="F11" s="90"/>
      <c r="G11" s="90"/>
      <c r="H11" s="90"/>
      <c r="I11" s="90"/>
    </row>
    <row r="12" spans="1:9" ht="12.75">
      <c r="A12" s="92" t="s">
        <v>38</v>
      </c>
      <c r="B12" s="93"/>
      <c r="C12" s="93"/>
      <c r="D12" s="94"/>
      <c r="E12" s="262"/>
      <c r="F12" s="262"/>
      <c r="G12" s="95"/>
      <c r="H12" s="95"/>
      <c r="I12" s="95"/>
    </row>
    <row r="13" spans="1:9" ht="12.75">
      <c r="A13" s="92" t="s">
        <v>63</v>
      </c>
      <c r="B13" s="93"/>
      <c r="C13" s="93"/>
      <c r="D13" s="94"/>
      <c r="E13" s="262"/>
      <c r="F13" s="262"/>
      <c r="G13" s="95"/>
      <c r="H13" s="95"/>
      <c r="I13" s="95"/>
    </row>
    <row r="14" spans="1:9" ht="12.75">
      <c r="A14" s="96" t="s">
        <v>39</v>
      </c>
      <c r="B14" s="93"/>
      <c r="C14" s="93"/>
      <c r="D14" s="94"/>
      <c r="E14" s="262"/>
      <c r="F14" s="262"/>
      <c r="G14" s="95"/>
      <c r="H14" s="95"/>
      <c r="I14" s="95"/>
    </row>
    <row r="15" spans="1:9" ht="12.75">
      <c r="A15" s="97" t="s">
        <v>40</v>
      </c>
      <c r="B15" s="98">
        <v>181669</v>
      </c>
      <c r="C15" s="98">
        <v>185590</v>
      </c>
      <c r="D15" s="99">
        <v>186033</v>
      </c>
      <c r="E15" s="100">
        <v>188420</v>
      </c>
      <c r="F15" s="100">
        <v>190597</v>
      </c>
      <c r="G15" s="100">
        <v>192835</v>
      </c>
      <c r="H15" s="101">
        <v>193742</v>
      </c>
      <c r="I15" s="101">
        <v>195059</v>
      </c>
    </row>
    <row r="16" spans="1:9" ht="12.75">
      <c r="A16" s="102" t="s">
        <v>41</v>
      </c>
      <c r="B16" s="93">
        <v>203408</v>
      </c>
      <c r="C16" s="93">
        <v>198612</v>
      </c>
      <c r="D16" s="94">
        <v>191792</v>
      </c>
      <c r="E16" s="95">
        <v>187085</v>
      </c>
      <c r="F16" s="95">
        <v>185434</v>
      </c>
      <c r="G16" s="95">
        <v>184731</v>
      </c>
      <c r="H16" s="103">
        <v>185156</v>
      </c>
      <c r="I16" s="103">
        <v>186135</v>
      </c>
    </row>
    <row r="17" spans="1:9" ht="12.75">
      <c r="A17" s="104" t="s">
        <v>42</v>
      </c>
      <c r="B17" s="98">
        <v>272799</v>
      </c>
      <c r="C17" s="98">
        <v>266183</v>
      </c>
      <c r="D17" s="99">
        <v>250035</v>
      </c>
      <c r="E17" s="100">
        <v>233916</v>
      </c>
      <c r="F17" s="100">
        <v>219465</v>
      </c>
      <c r="G17" s="100">
        <v>207983</v>
      </c>
      <c r="H17" s="101">
        <v>198392</v>
      </c>
      <c r="I17" s="101">
        <v>191594</v>
      </c>
    </row>
    <row r="18" spans="1:9" ht="12.75">
      <c r="A18" s="92" t="s">
        <v>43</v>
      </c>
      <c r="B18" s="93">
        <v>349138</v>
      </c>
      <c r="C18" s="93">
        <v>342503</v>
      </c>
      <c r="D18" s="94">
        <v>327472</v>
      </c>
      <c r="E18" s="95">
        <v>311371</v>
      </c>
      <c r="F18" s="95">
        <v>296521</v>
      </c>
      <c r="G18" s="95">
        <v>280899</v>
      </c>
      <c r="H18" s="105">
        <v>265871</v>
      </c>
      <c r="I18" s="105">
        <v>249709</v>
      </c>
    </row>
    <row r="19" spans="1:9" ht="12.75">
      <c r="A19" s="97" t="s">
        <v>44</v>
      </c>
      <c r="B19" s="98">
        <v>349754</v>
      </c>
      <c r="C19" s="98">
        <v>340693</v>
      </c>
      <c r="D19" s="99">
        <v>352983</v>
      </c>
      <c r="E19" s="100">
        <v>359072</v>
      </c>
      <c r="F19" s="100">
        <v>358005</v>
      </c>
      <c r="G19" s="100">
        <v>352445</v>
      </c>
      <c r="H19" s="101">
        <v>341014</v>
      </c>
      <c r="I19" s="101">
        <v>326413</v>
      </c>
    </row>
    <row r="20" spans="1:9" ht="12.75">
      <c r="A20" s="92" t="s">
        <v>45</v>
      </c>
      <c r="B20" s="93">
        <v>304114</v>
      </c>
      <c r="C20" s="93">
        <v>291112</v>
      </c>
      <c r="D20" s="94">
        <v>296669</v>
      </c>
      <c r="E20" s="95">
        <v>305936</v>
      </c>
      <c r="F20" s="95">
        <v>315855</v>
      </c>
      <c r="G20" s="95">
        <v>325872</v>
      </c>
      <c r="H20" s="103">
        <v>336905</v>
      </c>
      <c r="I20" s="103">
        <v>350072</v>
      </c>
    </row>
    <row r="21" spans="1:9" ht="12.75">
      <c r="A21" s="97" t="s">
        <v>46</v>
      </c>
      <c r="B21" s="98">
        <v>266897</v>
      </c>
      <c r="C21" s="98">
        <v>253315</v>
      </c>
      <c r="D21" s="99">
        <v>258136</v>
      </c>
      <c r="E21" s="100">
        <v>263607</v>
      </c>
      <c r="F21" s="100">
        <v>270624</v>
      </c>
      <c r="G21" s="100">
        <v>278881</v>
      </c>
      <c r="H21" s="101">
        <v>286626</v>
      </c>
      <c r="I21" s="101">
        <v>292582</v>
      </c>
    </row>
    <row r="22" spans="1:9" ht="12.75">
      <c r="A22" s="92" t="s">
        <v>47</v>
      </c>
      <c r="B22" s="93">
        <v>216458</v>
      </c>
      <c r="C22" s="93">
        <v>228898</v>
      </c>
      <c r="D22" s="94">
        <v>231013</v>
      </c>
      <c r="E22" s="95">
        <v>233245</v>
      </c>
      <c r="F22" s="95">
        <v>238750</v>
      </c>
      <c r="G22" s="95">
        <v>243281</v>
      </c>
      <c r="H22" s="103">
        <v>249216</v>
      </c>
      <c r="I22" s="103">
        <v>254093</v>
      </c>
    </row>
    <row r="23" spans="1:9" ht="12.75">
      <c r="A23" s="97" t="s">
        <v>48</v>
      </c>
      <c r="B23" s="98">
        <v>252139</v>
      </c>
      <c r="C23" s="98">
        <v>249301</v>
      </c>
      <c r="D23" s="99">
        <v>239429</v>
      </c>
      <c r="E23" s="100">
        <v>232865</v>
      </c>
      <c r="F23" s="100">
        <v>226562</v>
      </c>
      <c r="G23" s="100">
        <v>225578</v>
      </c>
      <c r="H23" s="101">
        <v>224424</v>
      </c>
      <c r="I23" s="101">
        <v>226987</v>
      </c>
    </row>
    <row r="24" spans="1:9" ht="12.75">
      <c r="A24" s="92" t="s">
        <v>49</v>
      </c>
      <c r="B24" s="93">
        <v>285000</v>
      </c>
      <c r="C24" s="93">
        <v>288170</v>
      </c>
      <c r="D24" s="94">
        <v>284708</v>
      </c>
      <c r="E24" s="95">
        <v>278555</v>
      </c>
      <c r="F24" s="95">
        <v>267820</v>
      </c>
      <c r="G24" s="95">
        <v>253172</v>
      </c>
      <c r="H24" s="103">
        <v>242023</v>
      </c>
      <c r="I24" s="103">
        <v>232677</v>
      </c>
    </row>
    <row r="25" spans="1:9" ht="12.75">
      <c r="A25" s="97" t="s">
        <v>50</v>
      </c>
      <c r="B25" s="98">
        <v>246984</v>
      </c>
      <c r="C25" s="98">
        <v>249582</v>
      </c>
      <c r="D25" s="99">
        <v>253117</v>
      </c>
      <c r="E25" s="100">
        <v>258964</v>
      </c>
      <c r="F25" s="100">
        <v>264730</v>
      </c>
      <c r="G25" s="100">
        <v>271360</v>
      </c>
      <c r="H25" s="101">
        <v>275505</v>
      </c>
      <c r="I25" s="101">
        <v>272821</v>
      </c>
    </row>
    <row r="26" spans="1:9" ht="12.75">
      <c r="A26" s="92" t="s">
        <v>51</v>
      </c>
      <c r="B26" s="93">
        <v>186343</v>
      </c>
      <c r="C26" s="93">
        <v>196152</v>
      </c>
      <c r="D26" s="94">
        <v>212879</v>
      </c>
      <c r="E26" s="95">
        <v>223987</v>
      </c>
      <c r="F26" s="95">
        <v>228954</v>
      </c>
      <c r="G26" s="95">
        <v>231129</v>
      </c>
      <c r="H26" s="103">
        <v>233095</v>
      </c>
      <c r="I26" s="103">
        <v>236976</v>
      </c>
    </row>
    <row r="27" spans="1:9" ht="12.75">
      <c r="A27" s="97" t="s">
        <v>52</v>
      </c>
      <c r="B27" s="98">
        <v>122126</v>
      </c>
      <c r="C27" s="98">
        <v>122384</v>
      </c>
      <c r="D27" s="99">
        <v>119442</v>
      </c>
      <c r="E27" s="100">
        <v>124959</v>
      </c>
      <c r="F27" s="100">
        <v>139577</v>
      </c>
      <c r="G27" s="100">
        <v>156930</v>
      </c>
      <c r="H27" s="101">
        <v>173963</v>
      </c>
      <c r="I27" s="101">
        <v>190219</v>
      </c>
    </row>
    <row r="28" spans="1:9" ht="12.75">
      <c r="A28" s="92" t="s">
        <v>53</v>
      </c>
      <c r="B28" s="93">
        <v>127296</v>
      </c>
      <c r="C28" s="93">
        <v>126378</v>
      </c>
      <c r="D28" s="94">
        <v>125242</v>
      </c>
      <c r="E28" s="95">
        <v>120120</v>
      </c>
      <c r="F28" s="95">
        <v>114976</v>
      </c>
      <c r="G28" s="95">
        <v>110158</v>
      </c>
      <c r="H28" s="103">
        <v>107052</v>
      </c>
      <c r="I28" s="103">
        <v>104565</v>
      </c>
    </row>
    <row r="29" spans="1:9" ht="12.75">
      <c r="A29" s="97" t="s">
        <v>54</v>
      </c>
      <c r="B29" s="98">
        <v>98769</v>
      </c>
      <c r="C29" s="98">
        <v>101582</v>
      </c>
      <c r="D29" s="99">
        <v>100880</v>
      </c>
      <c r="E29" s="100">
        <v>102908</v>
      </c>
      <c r="F29" s="100">
        <v>102431</v>
      </c>
      <c r="G29" s="100">
        <v>101180</v>
      </c>
      <c r="H29" s="101">
        <v>100566</v>
      </c>
      <c r="I29" s="101">
        <v>100563</v>
      </c>
    </row>
    <row r="30" spans="1:9" ht="12.75">
      <c r="A30" s="92" t="s">
        <v>55</v>
      </c>
      <c r="B30" s="93">
        <v>73121</v>
      </c>
      <c r="C30" s="93">
        <v>77967</v>
      </c>
      <c r="D30" s="94">
        <v>78219</v>
      </c>
      <c r="E30" s="95">
        <v>74471</v>
      </c>
      <c r="F30" s="95">
        <v>73385</v>
      </c>
      <c r="G30" s="95">
        <v>71852</v>
      </c>
      <c r="H30" s="103">
        <v>72739</v>
      </c>
      <c r="I30" s="103">
        <v>72254</v>
      </c>
    </row>
    <row r="31" spans="1:9" ht="12.75">
      <c r="A31" s="97" t="s">
        <v>56</v>
      </c>
      <c r="B31" s="98">
        <v>38336</v>
      </c>
      <c r="C31" s="98">
        <v>42503</v>
      </c>
      <c r="D31" s="99">
        <v>42582</v>
      </c>
      <c r="E31" s="100">
        <v>44858</v>
      </c>
      <c r="F31" s="100">
        <v>45414</v>
      </c>
      <c r="G31" s="100">
        <v>46367</v>
      </c>
      <c r="H31" s="101">
        <v>46720</v>
      </c>
      <c r="I31" s="101">
        <v>48452</v>
      </c>
    </row>
    <row r="32" spans="1:9" ht="12.75">
      <c r="A32" s="92" t="s">
        <v>57</v>
      </c>
      <c r="B32" s="93">
        <v>15585</v>
      </c>
      <c r="C32" s="93">
        <v>20185</v>
      </c>
      <c r="D32" s="94">
        <v>22072</v>
      </c>
      <c r="E32" s="95">
        <v>23173</v>
      </c>
      <c r="F32" s="95">
        <v>24595</v>
      </c>
      <c r="G32" s="95">
        <v>25777</v>
      </c>
      <c r="H32" s="95">
        <v>26532</v>
      </c>
      <c r="I32" s="95">
        <v>28326</v>
      </c>
    </row>
    <row r="33" spans="1:9" ht="12.75" customHeight="1">
      <c r="A33" s="272" t="s">
        <v>64</v>
      </c>
      <c r="B33" s="272"/>
      <c r="C33" s="272"/>
      <c r="D33" s="272"/>
      <c r="E33" s="272"/>
      <c r="F33" s="272"/>
      <c r="G33" s="272"/>
      <c r="H33" s="272"/>
      <c r="I33" s="272"/>
    </row>
    <row r="34" spans="1:9" ht="12.75">
      <c r="A34" s="87" t="s">
        <v>36</v>
      </c>
      <c r="B34" s="88">
        <v>1719368</v>
      </c>
      <c r="C34" s="88">
        <v>1721030</v>
      </c>
      <c r="D34" s="89">
        <v>1717459</v>
      </c>
      <c r="E34" s="90">
        <v>1714931</v>
      </c>
      <c r="F34" s="90">
        <v>1713487</v>
      </c>
      <c r="G34" s="90">
        <v>1712106</v>
      </c>
      <c r="H34" s="90">
        <v>1711725</v>
      </c>
      <c r="I34" s="90">
        <v>1712346</v>
      </c>
    </row>
    <row r="35" spans="1:9" ht="12.75">
      <c r="A35" s="91" t="s">
        <v>37</v>
      </c>
      <c r="B35" s="88"/>
      <c r="C35" s="88"/>
      <c r="D35" s="89"/>
      <c r="E35" s="90"/>
      <c r="F35" s="90"/>
      <c r="G35" s="90"/>
      <c r="H35" s="90"/>
      <c r="I35" s="90"/>
    </row>
    <row r="36" spans="1:9" ht="12.75">
      <c r="A36" s="91" t="s">
        <v>36</v>
      </c>
      <c r="B36" s="88"/>
      <c r="C36" s="88"/>
      <c r="D36" s="89"/>
      <c r="E36" s="90"/>
      <c r="F36" s="90"/>
      <c r="G36" s="90"/>
      <c r="H36" s="90"/>
      <c r="I36" s="90"/>
    </row>
    <row r="37" spans="1:9" ht="12.75">
      <c r="A37" s="92" t="s">
        <v>58</v>
      </c>
      <c r="B37" s="93"/>
      <c r="C37" s="93"/>
      <c r="D37" s="94"/>
      <c r="E37" s="262"/>
      <c r="F37" s="262"/>
      <c r="G37" s="95"/>
      <c r="H37" s="95"/>
      <c r="I37" s="95"/>
    </row>
    <row r="38" spans="1:9" ht="12.75">
      <c r="A38" s="106" t="s">
        <v>65</v>
      </c>
      <c r="B38" s="93"/>
      <c r="C38" s="93"/>
      <c r="D38" s="94"/>
      <c r="E38" s="262"/>
      <c r="F38" s="262"/>
      <c r="G38" s="95"/>
      <c r="H38" s="95"/>
      <c r="I38" s="95"/>
    </row>
    <row r="39" spans="1:9" ht="12.75">
      <c r="A39" s="96" t="s">
        <v>59</v>
      </c>
      <c r="B39" s="93"/>
      <c r="C39" s="93"/>
      <c r="D39" s="94"/>
      <c r="E39" s="262"/>
      <c r="F39" s="262"/>
      <c r="G39" s="95"/>
      <c r="H39" s="95"/>
      <c r="I39" s="95"/>
    </row>
    <row r="40" spans="1:9" ht="12.75">
      <c r="A40" s="97" t="s">
        <v>40</v>
      </c>
      <c r="B40" s="98">
        <v>93772</v>
      </c>
      <c r="C40" s="98">
        <v>95388</v>
      </c>
      <c r="D40" s="99">
        <v>95879</v>
      </c>
      <c r="E40" s="100">
        <v>96981</v>
      </c>
      <c r="F40" s="100">
        <v>98075</v>
      </c>
      <c r="G40" s="100">
        <v>99489</v>
      </c>
      <c r="H40" s="100">
        <v>100062</v>
      </c>
      <c r="I40" s="100">
        <v>100738</v>
      </c>
    </row>
    <row r="41" spans="1:9" ht="12.75">
      <c r="A41" s="102" t="s">
        <v>41</v>
      </c>
      <c r="B41" s="93">
        <v>104412</v>
      </c>
      <c r="C41" s="93">
        <v>101744</v>
      </c>
      <c r="D41" s="94">
        <v>98446</v>
      </c>
      <c r="E41" s="95">
        <v>96135</v>
      </c>
      <c r="F41" s="95">
        <v>95510</v>
      </c>
      <c r="G41" s="95">
        <v>95179</v>
      </c>
      <c r="H41" s="95">
        <v>95232</v>
      </c>
      <c r="I41" s="95">
        <v>95818</v>
      </c>
    </row>
    <row r="42" spans="1:9" ht="12.75">
      <c r="A42" s="104" t="s">
        <v>42</v>
      </c>
      <c r="B42" s="98">
        <v>139487</v>
      </c>
      <c r="C42" s="98">
        <v>135659</v>
      </c>
      <c r="D42" s="99">
        <v>127383</v>
      </c>
      <c r="E42" s="100">
        <v>119281</v>
      </c>
      <c r="F42" s="100">
        <v>112127</v>
      </c>
      <c r="G42" s="100">
        <v>106477</v>
      </c>
      <c r="H42" s="100">
        <v>101730</v>
      </c>
      <c r="I42" s="100">
        <v>98471</v>
      </c>
    </row>
    <row r="43" spans="1:9" ht="12.75">
      <c r="A43" s="92" t="s">
        <v>43</v>
      </c>
      <c r="B43" s="93">
        <v>177563</v>
      </c>
      <c r="C43" s="93">
        <v>173951</v>
      </c>
      <c r="D43" s="94">
        <v>166383</v>
      </c>
      <c r="E43" s="95">
        <v>158489</v>
      </c>
      <c r="F43" s="95">
        <v>150928</v>
      </c>
      <c r="G43" s="95">
        <v>142978</v>
      </c>
      <c r="H43" s="95">
        <v>135554</v>
      </c>
      <c r="I43" s="95">
        <v>127274</v>
      </c>
    </row>
    <row r="44" spans="1:9" ht="12.75">
      <c r="A44" s="97" t="s">
        <v>44</v>
      </c>
      <c r="B44" s="98">
        <v>176624</v>
      </c>
      <c r="C44" s="98">
        <v>173192</v>
      </c>
      <c r="D44" s="99">
        <v>179330</v>
      </c>
      <c r="E44" s="100">
        <v>182437</v>
      </c>
      <c r="F44" s="100">
        <v>181847</v>
      </c>
      <c r="G44" s="100">
        <v>179261</v>
      </c>
      <c r="H44" s="100">
        <v>173122</v>
      </c>
      <c r="I44" s="100">
        <v>165963</v>
      </c>
    </row>
    <row r="45" spans="1:9" ht="12.75">
      <c r="A45" s="92" t="s">
        <v>45</v>
      </c>
      <c r="B45" s="93">
        <v>153879</v>
      </c>
      <c r="C45" s="93">
        <v>147267</v>
      </c>
      <c r="D45" s="94">
        <v>150473</v>
      </c>
      <c r="E45" s="95">
        <v>155389</v>
      </c>
      <c r="F45" s="95">
        <v>160613</v>
      </c>
      <c r="G45" s="95">
        <v>165603</v>
      </c>
      <c r="H45" s="95">
        <v>171474</v>
      </c>
      <c r="I45" s="95">
        <v>178263</v>
      </c>
    </row>
    <row r="46" spans="1:9" ht="12.75">
      <c r="A46" s="97" t="s">
        <v>46</v>
      </c>
      <c r="B46" s="98">
        <v>132266</v>
      </c>
      <c r="C46" s="98">
        <v>125928</v>
      </c>
      <c r="D46" s="99">
        <v>128727</v>
      </c>
      <c r="E46" s="100">
        <v>131741</v>
      </c>
      <c r="F46" s="100">
        <v>135754</v>
      </c>
      <c r="G46" s="100">
        <v>140370</v>
      </c>
      <c r="H46" s="100">
        <v>144931</v>
      </c>
      <c r="I46" s="100">
        <v>148549</v>
      </c>
    </row>
    <row r="47" spans="1:9" ht="12.75">
      <c r="A47" s="92" t="s">
        <v>47</v>
      </c>
      <c r="B47" s="93">
        <v>106361</v>
      </c>
      <c r="C47" s="93">
        <v>112332</v>
      </c>
      <c r="D47" s="94">
        <v>113608</v>
      </c>
      <c r="E47" s="95">
        <v>114822</v>
      </c>
      <c r="F47" s="95">
        <v>117562</v>
      </c>
      <c r="G47" s="95">
        <v>120001</v>
      </c>
      <c r="H47" s="95">
        <v>123223</v>
      </c>
      <c r="I47" s="95">
        <v>126114</v>
      </c>
    </row>
    <row r="48" spans="1:9" ht="12.75">
      <c r="A48" s="97" t="s">
        <v>48</v>
      </c>
      <c r="B48" s="98">
        <v>119199</v>
      </c>
      <c r="C48" s="98">
        <v>119890</v>
      </c>
      <c r="D48" s="99">
        <v>115240</v>
      </c>
      <c r="E48" s="100">
        <v>112349</v>
      </c>
      <c r="F48" s="100">
        <v>109695</v>
      </c>
      <c r="G48" s="100">
        <v>109426</v>
      </c>
      <c r="H48" s="100">
        <v>109144</v>
      </c>
      <c r="I48" s="100">
        <v>110629</v>
      </c>
    </row>
    <row r="49" spans="1:9" ht="12.75">
      <c r="A49" s="92" t="s">
        <v>49</v>
      </c>
      <c r="B49" s="93">
        <v>133877</v>
      </c>
      <c r="C49" s="93">
        <v>137126</v>
      </c>
      <c r="D49" s="94">
        <v>135133</v>
      </c>
      <c r="E49" s="95">
        <v>132256</v>
      </c>
      <c r="F49" s="95">
        <v>127113</v>
      </c>
      <c r="G49" s="95">
        <v>120188</v>
      </c>
      <c r="H49" s="95">
        <v>114672</v>
      </c>
      <c r="I49" s="95">
        <v>110340</v>
      </c>
    </row>
    <row r="50" spans="1:9" ht="12.75">
      <c r="A50" s="97" t="s">
        <v>50</v>
      </c>
      <c r="B50" s="98">
        <v>114415</v>
      </c>
      <c r="C50" s="98">
        <v>116488</v>
      </c>
      <c r="D50" s="99">
        <v>118349</v>
      </c>
      <c r="E50" s="100">
        <v>120754</v>
      </c>
      <c r="F50" s="100">
        <v>123198</v>
      </c>
      <c r="G50" s="100">
        <v>126191</v>
      </c>
      <c r="H50" s="100">
        <v>128453</v>
      </c>
      <c r="I50" s="100">
        <v>126909</v>
      </c>
    </row>
    <row r="51" spans="1:9" ht="12.75">
      <c r="A51" s="92" t="s">
        <v>51</v>
      </c>
      <c r="B51" s="93">
        <v>84245</v>
      </c>
      <c r="C51" s="93">
        <v>89378</v>
      </c>
      <c r="D51" s="94">
        <v>96683</v>
      </c>
      <c r="E51" s="95">
        <v>101552</v>
      </c>
      <c r="F51" s="95">
        <v>103845</v>
      </c>
      <c r="G51" s="95">
        <v>104706</v>
      </c>
      <c r="H51" s="95">
        <v>105447</v>
      </c>
      <c r="I51" s="95">
        <v>107415</v>
      </c>
    </row>
    <row r="52" spans="1:9" ht="12.75">
      <c r="A52" s="97" t="s">
        <v>52</v>
      </c>
      <c r="B52" s="98">
        <v>51661</v>
      </c>
      <c r="C52" s="98">
        <v>53688</v>
      </c>
      <c r="D52" s="99">
        <v>52627</v>
      </c>
      <c r="E52" s="100">
        <v>55078</v>
      </c>
      <c r="F52" s="100">
        <v>61953</v>
      </c>
      <c r="G52" s="100">
        <v>69176</v>
      </c>
      <c r="H52" s="100">
        <v>76206</v>
      </c>
      <c r="I52" s="100">
        <v>82968</v>
      </c>
    </row>
    <row r="53" spans="1:9" ht="12.75">
      <c r="A53" s="92" t="s">
        <v>53</v>
      </c>
      <c r="B53" s="93">
        <v>51321</v>
      </c>
      <c r="C53" s="93">
        <v>51619</v>
      </c>
      <c r="D53" s="94">
        <v>51231</v>
      </c>
      <c r="E53" s="95">
        <v>49295</v>
      </c>
      <c r="F53" s="95">
        <v>47481</v>
      </c>
      <c r="G53" s="95">
        <v>45986</v>
      </c>
      <c r="H53" s="95">
        <v>45191</v>
      </c>
      <c r="I53" s="95">
        <v>44335</v>
      </c>
    </row>
    <row r="54" spans="1:9" ht="12.75">
      <c r="A54" s="97" t="s">
        <v>54</v>
      </c>
      <c r="B54" s="98">
        <v>38084</v>
      </c>
      <c r="C54" s="98">
        <v>39563</v>
      </c>
      <c r="D54" s="99">
        <v>39228</v>
      </c>
      <c r="E54" s="100">
        <v>39793</v>
      </c>
      <c r="F54" s="100">
        <v>39018</v>
      </c>
      <c r="G54" s="100">
        <v>38289</v>
      </c>
      <c r="H54" s="100">
        <v>38030</v>
      </c>
      <c r="I54" s="100">
        <v>38254</v>
      </c>
    </row>
    <row r="55" spans="1:9" ht="12.75">
      <c r="A55" s="92" t="s">
        <v>55</v>
      </c>
      <c r="B55" s="93">
        <v>25793</v>
      </c>
      <c r="C55" s="93">
        <v>28524</v>
      </c>
      <c r="D55" s="94">
        <v>28657</v>
      </c>
      <c r="E55" s="95">
        <v>27246</v>
      </c>
      <c r="F55" s="95">
        <v>26606</v>
      </c>
      <c r="G55" s="95">
        <v>25983</v>
      </c>
      <c r="H55" s="95">
        <v>25930</v>
      </c>
      <c r="I55" s="95">
        <v>25752</v>
      </c>
    </row>
    <row r="56" spans="1:9" ht="12.75">
      <c r="A56" s="97" t="s">
        <v>56</v>
      </c>
      <c r="B56" s="98">
        <v>11856</v>
      </c>
      <c r="C56" s="98">
        <v>13193</v>
      </c>
      <c r="D56" s="99">
        <v>13450</v>
      </c>
      <c r="E56" s="100">
        <v>14275</v>
      </c>
      <c r="F56" s="100">
        <v>14685</v>
      </c>
      <c r="G56" s="100">
        <v>14995</v>
      </c>
      <c r="H56" s="100">
        <v>15549</v>
      </c>
      <c r="I56" s="100">
        <v>16212</v>
      </c>
    </row>
    <row r="57" spans="1:9" ht="12.75">
      <c r="A57" s="92" t="s">
        <v>57</v>
      </c>
      <c r="B57" s="94">
        <v>4553</v>
      </c>
      <c r="C57" s="94">
        <v>6100</v>
      </c>
      <c r="D57" s="94">
        <v>6632</v>
      </c>
      <c r="E57" s="95">
        <v>7058</v>
      </c>
      <c r="F57" s="95">
        <v>7477</v>
      </c>
      <c r="G57" s="95">
        <v>7808</v>
      </c>
      <c r="H57" s="95">
        <v>7775</v>
      </c>
      <c r="I57" s="95">
        <v>8342</v>
      </c>
    </row>
    <row r="58" spans="1:9" ht="12.75" customHeight="1">
      <c r="A58" s="263" t="s">
        <v>66</v>
      </c>
      <c r="B58" s="263"/>
      <c r="C58" s="263"/>
      <c r="D58" s="263"/>
      <c r="E58" s="263"/>
      <c r="F58" s="263"/>
      <c r="G58" s="263"/>
      <c r="H58" s="263"/>
      <c r="I58" s="263"/>
    </row>
    <row r="59" spans="1:9" ht="12.75">
      <c r="A59" s="87" t="s">
        <v>36</v>
      </c>
      <c r="B59" s="89">
        <v>1870568</v>
      </c>
      <c r="C59" s="89">
        <v>1860080</v>
      </c>
      <c r="D59" s="89">
        <v>1855244</v>
      </c>
      <c r="E59" s="90">
        <v>1852581</v>
      </c>
      <c r="F59" s="90">
        <v>1850208</v>
      </c>
      <c r="G59" s="90">
        <v>1848324</v>
      </c>
      <c r="H59" s="90">
        <v>1847816</v>
      </c>
      <c r="I59" s="90">
        <v>1847151</v>
      </c>
    </row>
    <row r="60" spans="1:9" ht="12.75">
      <c r="A60" s="91" t="s">
        <v>37</v>
      </c>
      <c r="B60" s="89"/>
      <c r="C60" s="89"/>
      <c r="D60" s="89"/>
      <c r="E60" s="90"/>
      <c r="F60" s="90"/>
      <c r="G60" s="90"/>
      <c r="H60" s="90"/>
      <c r="I60" s="90"/>
    </row>
    <row r="61" spans="1:9" ht="12.75">
      <c r="A61" s="91" t="s">
        <v>36</v>
      </c>
      <c r="B61" s="89"/>
      <c r="C61" s="89"/>
      <c r="D61" s="89"/>
      <c r="E61" s="90"/>
      <c r="F61" s="90"/>
      <c r="G61" s="90"/>
      <c r="H61" s="90"/>
      <c r="I61" s="90"/>
    </row>
    <row r="62" spans="1:9" ht="12.75">
      <c r="A62" s="92" t="s">
        <v>58</v>
      </c>
      <c r="B62" s="94"/>
      <c r="C62" s="94"/>
      <c r="D62" s="94"/>
      <c r="E62" s="262"/>
      <c r="F62" s="262"/>
      <c r="G62" s="95"/>
      <c r="H62" s="95"/>
      <c r="I62" s="95"/>
    </row>
    <row r="63" spans="1:9" ht="12.75">
      <c r="A63" s="106" t="s">
        <v>65</v>
      </c>
      <c r="B63" s="94"/>
      <c r="C63" s="94"/>
      <c r="D63" s="94"/>
      <c r="E63" s="262"/>
      <c r="F63" s="262"/>
      <c r="G63" s="95"/>
      <c r="H63" s="95"/>
      <c r="I63" s="95"/>
    </row>
    <row r="64" spans="1:9" ht="12.75">
      <c r="A64" s="96" t="s">
        <v>59</v>
      </c>
      <c r="B64" s="94"/>
      <c r="C64" s="94"/>
      <c r="D64" s="94"/>
      <c r="E64" s="262"/>
      <c r="F64" s="262"/>
      <c r="G64" s="95"/>
      <c r="H64" s="95"/>
      <c r="I64" s="95"/>
    </row>
    <row r="65" spans="1:9" ht="12.75">
      <c r="A65" s="97" t="s">
        <v>40</v>
      </c>
      <c r="B65" s="99">
        <v>87897</v>
      </c>
      <c r="C65" s="99">
        <v>90202</v>
      </c>
      <c r="D65" s="99">
        <v>90154</v>
      </c>
      <c r="E65" s="100">
        <v>91439</v>
      </c>
      <c r="F65" s="100">
        <v>92522</v>
      </c>
      <c r="G65" s="100">
        <v>93346</v>
      </c>
      <c r="H65" s="100">
        <v>93680</v>
      </c>
      <c r="I65" s="100">
        <v>94321</v>
      </c>
    </row>
    <row r="66" spans="1:9" ht="12.75">
      <c r="A66" s="102" t="s">
        <v>41</v>
      </c>
      <c r="B66" s="94">
        <v>98996</v>
      </c>
      <c r="C66" s="94">
        <v>96868</v>
      </c>
      <c r="D66" s="94">
        <v>93346</v>
      </c>
      <c r="E66" s="95">
        <v>90950</v>
      </c>
      <c r="F66" s="95">
        <v>89924</v>
      </c>
      <c r="G66" s="95">
        <v>89552</v>
      </c>
      <c r="H66" s="95">
        <v>89924</v>
      </c>
      <c r="I66" s="95">
        <v>90317</v>
      </c>
    </row>
    <row r="67" spans="1:9" ht="12.75">
      <c r="A67" s="104" t="s">
        <v>42</v>
      </c>
      <c r="B67" s="99">
        <v>133312</v>
      </c>
      <c r="C67" s="99">
        <v>130524</v>
      </c>
      <c r="D67" s="99">
        <v>122652</v>
      </c>
      <c r="E67" s="100">
        <v>114635</v>
      </c>
      <c r="F67" s="100">
        <v>107338</v>
      </c>
      <c r="G67" s="100">
        <v>101506</v>
      </c>
      <c r="H67" s="100">
        <v>96662</v>
      </c>
      <c r="I67" s="100">
        <v>93123</v>
      </c>
    </row>
    <row r="68" spans="1:9" ht="12.75">
      <c r="A68" s="92" t="s">
        <v>43</v>
      </c>
      <c r="B68" s="94">
        <v>171575</v>
      </c>
      <c r="C68" s="94">
        <v>168552</v>
      </c>
      <c r="D68" s="94">
        <v>161089</v>
      </c>
      <c r="E68" s="95">
        <v>152882</v>
      </c>
      <c r="F68" s="95">
        <v>145593</v>
      </c>
      <c r="G68" s="95">
        <v>137921</v>
      </c>
      <c r="H68" s="95">
        <v>130317</v>
      </c>
      <c r="I68" s="95">
        <v>122435</v>
      </c>
    </row>
    <row r="69" spans="1:9" ht="12.75">
      <c r="A69" s="97" t="s">
        <v>44</v>
      </c>
      <c r="B69" s="99">
        <v>173130</v>
      </c>
      <c r="C69" s="99">
        <v>167501</v>
      </c>
      <c r="D69" s="99">
        <v>173653</v>
      </c>
      <c r="E69" s="100">
        <v>176635</v>
      </c>
      <c r="F69" s="100">
        <v>176158</v>
      </c>
      <c r="G69" s="100">
        <v>173184</v>
      </c>
      <c r="H69" s="100">
        <v>167892</v>
      </c>
      <c r="I69" s="100">
        <v>160450</v>
      </c>
    </row>
    <row r="70" spans="1:9" ht="12.75">
      <c r="A70" s="92" t="s">
        <v>45</v>
      </c>
      <c r="B70" s="94">
        <v>150235</v>
      </c>
      <c r="C70" s="94">
        <v>143845</v>
      </c>
      <c r="D70" s="94">
        <v>146196</v>
      </c>
      <c r="E70" s="95">
        <v>150547</v>
      </c>
      <c r="F70" s="95">
        <v>155242</v>
      </c>
      <c r="G70" s="95">
        <v>160269</v>
      </c>
      <c r="H70" s="95">
        <v>165431</v>
      </c>
      <c r="I70" s="95">
        <v>171809</v>
      </c>
    </row>
    <row r="71" spans="1:9" ht="12.75">
      <c r="A71" s="97" t="s">
        <v>46</v>
      </c>
      <c r="B71" s="99">
        <v>134631</v>
      </c>
      <c r="C71" s="99">
        <v>127387</v>
      </c>
      <c r="D71" s="99">
        <v>129409</v>
      </c>
      <c r="E71" s="100">
        <v>131866</v>
      </c>
      <c r="F71" s="100">
        <v>134870</v>
      </c>
      <c r="G71" s="100">
        <v>138511</v>
      </c>
      <c r="H71" s="100">
        <v>141695</v>
      </c>
      <c r="I71" s="100">
        <v>144033</v>
      </c>
    </row>
    <row r="72" spans="1:9" ht="12.75">
      <c r="A72" s="92" t="s">
        <v>47</v>
      </c>
      <c r="B72" s="94">
        <v>110097</v>
      </c>
      <c r="C72" s="94">
        <v>116566</v>
      </c>
      <c r="D72" s="94">
        <v>117405</v>
      </c>
      <c r="E72" s="95">
        <v>118423</v>
      </c>
      <c r="F72" s="95">
        <v>121188</v>
      </c>
      <c r="G72" s="95">
        <v>123280</v>
      </c>
      <c r="H72" s="95">
        <v>125993</v>
      </c>
      <c r="I72" s="95">
        <v>127979</v>
      </c>
    </row>
    <row r="73" spans="1:9" ht="12.75">
      <c r="A73" s="97" t="s">
        <v>48</v>
      </c>
      <c r="B73" s="99">
        <v>132940</v>
      </c>
      <c r="C73" s="99">
        <v>129411</v>
      </c>
      <c r="D73" s="99">
        <v>124189</v>
      </c>
      <c r="E73" s="100">
        <v>120516</v>
      </c>
      <c r="F73" s="100">
        <v>116867</v>
      </c>
      <c r="G73" s="100">
        <v>116152</v>
      </c>
      <c r="H73" s="100">
        <v>115280</v>
      </c>
      <c r="I73" s="100">
        <v>116358</v>
      </c>
    </row>
    <row r="74" spans="1:9" ht="12.75">
      <c r="A74" s="92" t="s">
        <v>49</v>
      </c>
      <c r="B74" s="94">
        <v>151123</v>
      </c>
      <c r="C74" s="94">
        <v>151044</v>
      </c>
      <c r="D74" s="94">
        <v>149575</v>
      </c>
      <c r="E74" s="95">
        <v>146299</v>
      </c>
      <c r="F74" s="95">
        <v>140707</v>
      </c>
      <c r="G74" s="95">
        <v>132984</v>
      </c>
      <c r="H74" s="95">
        <v>127351</v>
      </c>
      <c r="I74" s="95">
        <v>122337</v>
      </c>
    </row>
    <row r="75" spans="1:9" ht="12.75">
      <c r="A75" s="97" t="s">
        <v>50</v>
      </c>
      <c r="B75" s="99">
        <v>132569</v>
      </c>
      <c r="C75" s="99">
        <v>133094</v>
      </c>
      <c r="D75" s="99">
        <v>134768</v>
      </c>
      <c r="E75" s="100">
        <v>138210</v>
      </c>
      <c r="F75" s="100">
        <v>141532</v>
      </c>
      <c r="G75" s="100">
        <v>145169</v>
      </c>
      <c r="H75" s="100">
        <v>147052</v>
      </c>
      <c r="I75" s="100">
        <v>145912</v>
      </c>
    </row>
    <row r="76" spans="1:9" ht="12.75">
      <c r="A76" s="92" t="s">
        <v>51</v>
      </c>
      <c r="B76" s="94">
        <v>102098</v>
      </c>
      <c r="C76" s="94">
        <v>106774</v>
      </c>
      <c r="D76" s="94">
        <v>116196</v>
      </c>
      <c r="E76" s="95">
        <v>122435</v>
      </c>
      <c r="F76" s="95">
        <v>125109</v>
      </c>
      <c r="G76" s="95">
        <v>126423</v>
      </c>
      <c r="H76" s="95">
        <v>127648</v>
      </c>
      <c r="I76" s="95">
        <v>129561</v>
      </c>
    </row>
    <row r="77" spans="1:9" ht="12.75">
      <c r="A77" s="97" t="s">
        <v>52</v>
      </c>
      <c r="B77" s="99">
        <v>70465</v>
      </c>
      <c r="C77" s="99">
        <v>68696</v>
      </c>
      <c r="D77" s="99">
        <v>66815</v>
      </c>
      <c r="E77" s="100">
        <v>69881</v>
      </c>
      <c r="F77" s="100">
        <v>77624</v>
      </c>
      <c r="G77" s="100">
        <v>87754</v>
      </c>
      <c r="H77" s="100">
        <v>97757</v>
      </c>
      <c r="I77" s="100">
        <v>107251</v>
      </c>
    </row>
    <row r="78" spans="1:9" ht="12.75">
      <c r="A78" s="92" t="s">
        <v>53</v>
      </c>
      <c r="B78" s="94">
        <v>75975</v>
      </c>
      <c r="C78" s="94">
        <v>74759</v>
      </c>
      <c r="D78" s="94">
        <v>74011</v>
      </c>
      <c r="E78" s="95">
        <v>70825</v>
      </c>
      <c r="F78" s="95">
        <v>67495</v>
      </c>
      <c r="G78" s="95">
        <v>64172</v>
      </c>
      <c r="H78" s="95">
        <v>61861</v>
      </c>
      <c r="I78" s="95">
        <v>60230</v>
      </c>
    </row>
    <row r="79" spans="1:9" ht="12.75">
      <c r="A79" s="97" t="s">
        <v>54</v>
      </c>
      <c r="B79" s="99">
        <v>60685</v>
      </c>
      <c r="C79" s="99">
        <v>62019</v>
      </c>
      <c r="D79" s="99">
        <v>61652</v>
      </c>
      <c r="E79" s="100">
        <v>63115</v>
      </c>
      <c r="F79" s="100">
        <v>63413</v>
      </c>
      <c r="G79" s="100">
        <v>62891</v>
      </c>
      <c r="H79" s="100">
        <v>62536</v>
      </c>
      <c r="I79" s="100">
        <v>62309</v>
      </c>
    </row>
    <row r="80" spans="1:9" ht="12.75">
      <c r="A80" s="92" t="s">
        <v>55</v>
      </c>
      <c r="B80" s="94">
        <v>47328</v>
      </c>
      <c r="C80" s="94">
        <v>49443</v>
      </c>
      <c r="D80" s="94">
        <v>49562</v>
      </c>
      <c r="E80" s="95">
        <v>47225</v>
      </c>
      <c r="F80" s="95">
        <v>46779</v>
      </c>
      <c r="G80" s="95">
        <v>45869</v>
      </c>
      <c r="H80" s="95">
        <v>46809</v>
      </c>
      <c r="I80" s="95">
        <v>46502</v>
      </c>
    </row>
    <row r="81" spans="1:9" ht="12.75">
      <c r="A81" s="97" t="s">
        <v>56</v>
      </c>
      <c r="B81" s="99">
        <v>26480</v>
      </c>
      <c r="C81" s="99">
        <v>29310</v>
      </c>
      <c r="D81" s="99">
        <v>29132</v>
      </c>
      <c r="E81" s="100">
        <v>30583</v>
      </c>
      <c r="F81" s="100">
        <v>30729</v>
      </c>
      <c r="G81" s="100">
        <v>31372</v>
      </c>
      <c r="H81" s="100">
        <v>31171</v>
      </c>
      <c r="I81" s="100">
        <v>32240</v>
      </c>
    </row>
    <row r="82" spans="1:9" ht="13.5" thickBot="1">
      <c r="A82" s="107" t="s">
        <v>57</v>
      </c>
      <c r="B82" s="108">
        <v>11032</v>
      </c>
      <c r="C82" s="108">
        <v>14085</v>
      </c>
      <c r="D82" s="108">
        <v>15440</v>
      </c>
      <c r="E82" s="109">
        <v>16115</v>
      </c>
      <c r="F82" s="109">
        <v>17118</v>
      </c>
      <c r="G82" s="109">
        <v>17969</v>
      </c>
      <c r="H82" s="109">
        <v>18757</v>
      </c>
      <c r="I82" s="109">
        <v>19984</v>
      </c>
    </row>
  </sheetData>
  <sheetProtection/>
  <mergeCells count="21">
    <mergeCell ref="M5:M7"/>
    <mergeCell ref="A4:I4"/>
    <mergeCell ref="I5:I7"/>
    <mergeCell ref="A8:I8"/>
    <mergeCell ref="A33:I33"/>
    <mergeCell ref="E12:E14"/>
    <mergeCell ref="G5:G7"/>
    <mergeCell ref="F5:F7"/>
    <mergeCell ref="E5:E7"/>
    <mergeCell ref="B5:B7"/>
    <mergeCell ref="C5:C7"/>
    <mergeCell ref="D5:D7"/>
    <mergeCell ref="L5:L7"/>
    <mergeCell ref="K5:K7"/>
    <mergeCell ref="J5:J7"/>
    <mergeCell ref="F62:F64"/>
    <mergeCell ref="F12:F14"/>
    <mergeCell ref="F37:F39"/>
    <mergeCell ref="E62:E64"/>
    <mergeCell ref="A58:I58"/>
    <mergeCell ref="E37:E39"/>
  </mergeCells>
  <printOptions/>
  <pageMargins left="0.75" right="0.75" top="1" bottom="1" header="0.5" footer="0.5"/>
  <pageSetup horizontalDpi="600" verticalDpi="600" orientation="portrait" paperSize="9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15.7109375" style="197" customWidth="1"/>
    <col min="2" max="2" width="25.7109375" style="197" customWidth="1"/>
    <col min="3" max="3" width="8.7109375" style="197" customWidth="1"/>
    <col min="4" max="4" width="25.7109375" style="197" customWidth="1"/>
    <col min="5" max="5" width="8.7109375" style="197" customWidth="1"/>
    <col min="6" max="6" width="25.7109375" style="197" customWidth="1"/>
    <col min="7" max="7" width="9.7109375" style="197" bestFit="1" customWidth="1"/>
    <col min="8" max="8" width="19.57421875" style="198" bestFit="1" customWidth="1"/>
    <col min="9" max="14" width="15.57421875" style="198" bestFit="1" customWidth="1"/>
    <col min="15" max="15" width="19.57421875" style="198" bestFit="1" customWidth="1"/>
    <col min="16" max="16" width="7.8515625" style="198" bestFit="1" customWidth="1"/>
    <col min="17" max="16384" width="9.140625" style="198" customWidth="1"/>
  </cols>
  <sheetData>
    <row r="1" spans="1:6" ht="20.25" customHeight="1">
      <c r="A1" s="285" t="s">
        <v>29</v>
      </c>
      <c r="B1" s="286"/>
      <c r="C1" s="286"/>
      <c r="D1" s="286"/>
      <c r="E1" s="286"/>
      <c r="F1" s="286"/>
    </row>
    <row r="2" spans="1:6" ht="20.25" customHeight="1">
      <c r="A2" s="287" t="s">
        <v>69</v>
      </c>
      <c r="B2" s="288"/>
      <c r="C2" s="288"/>
      <c r="D2" s="288"/>
      <c r="E2" s="288"/>
      <c r="F2" s="288"/>
    </row>
    <row r="3" ht="15">
      <c r="C3" s="199"/>
    </row>
    <row r="4" spans="1:6" ht="19.5" customHeight="1" thickBot="1">
      <c r="A4" s="200"/>
      <c r="B4" s="200"/>
      <c r="C4" s="201">
        <f>SUM(C9:C17)</f>
        <v>99.34731897870245</v>
      </c>
      <c r="D4" s="200"/>
      <c r="E4" s="200"/>
      <c r="F4" s="200"/>
    </row>
    <row r="5" spans="1:6" ht="21" customHeight="1">
      <c r="A5" s="289" t="s">
        <v>24</v>
      </c>
      <c r="B5" s="292" t="s">
        <v>25</v>
      </c>
      <c r="C5" s="295" t="s">
        <v>18</v>
      </c>
      <c r="D5" s="202" t="s">
        <v>20</v>
      </c>
      <c r="E5" s="298" t="s">
        <v>18</v>
      </c>
      <c r="F5" s="203" t="s">
        <v>20</v>
      </c>
    </row>
    <row r="6" spans="1:6" ht="15.75" customHeight="1">
      <c r="A6" s="290"/>
      <c r="B6" s="293"/>
      <c r="C6" s="296"/>
      <c r="D6" s="204" t="s">
        <v>21</v>
      </c>
      <c r="E6" s="299"/>
      <c r="F6" s="205" t="s">
        <v>22</v>
      </c>
    </row>
    <row r="7" spans="1:6" ht="14.25" customHeight="1">
      <c r="A7" s="291"/>
      <c r="B7" s="294"/>
      <c r="C7" s="297"/>
      <c r="D7" s="204" t="s">
        <v>19</v>
      </c>
      <c r="E7" s="300"/>
      <c r="F7" s="206" t="s">
        <v>23</v>
      </c>
    </row>
    <row r="8" spans="1:7" s="208" customFormat="1" ht="19.5" customHeight="1">
      <c r="A8" s="279" t="s">
        <v>26</v>
      </c>
      <c r="B8" s="280"/>
      <c r="C8" s="280"/>
      <c r="D8" s="280"/>
      <c r="E8" s="280"/>
      <c r="F8" s="281"/>
      <c r="G8" s="207"/>
    </row>
    <row r="9" spans="1:7" ht="24.75" customHeight="1">
      <c r="A9" s="209" t="s">
        <v>0</v>
      </c>
      <c r="B9" s="210">
        <f>SUM('[1]Circulatia monedei nationale'!$I$15)/1000000</f>
        <v>55.631225</v>
      </c>
      <c r="C9" s="211">
        <f>SUM(B9*C18/B18)</f>
        <v>0.5627894526376628</v>
      </c>
      <c r="D9" s="212">
        <f>SUM(B9/1)</f>
        <v>55.631225</v>
      </c>
      <c r="E9" s="213">
        <f>SUM(D9*E18/D18)</f>
        <v>31.991786199189956</v>
      </c>
      <c r="F9" s="214">
        <f>SUM(D9/G9)</f>
        <v>15.593843832900914</v>
      </c>
      <c r="G9" s="197">
        <f>SUM('[2]Populatia'!E9)/1000000</f>
        <v>3.567512</v>
      </c>
    </row>
    <row r="10" spans="1:6" ht="24.75" customHeight="1">
      <c r="A10" s="215" t="s">
        <v>1</v>
      </c>
      <c r="B10" s="216">
        <f>SUM('[1]Circulatia monedei nationale'!$I$16)/1000000</f>
        <v>60.334285</v>
      </c>
      <c r="C10" s="217">
        <f>SUM(B10*C18/B18)</f>
        <v>0.6103676349106953</v>
      </c>
      <c r="D10" s="216">
        <f>SUM(B10/5)</f>
        <v>12.066857</v>
      </c>
      <c r="E10" s="218">
        <f>SUM(D10*E18/D18)</f>
        <v>6.939273928269577</v>
      </c>
      <c r="F10" s="219">
        <f>SUM(D10/G9)</f>
        <v>3.3824292672316174</v>
      </c>
    </row>
    <row r="11" spans="1:6" ht="24.75" customHeight="1">
      <c r="A11" s="215" t="s">
        <v>2</v>
      </c>
      <c r="B11" s="216">
        <f>SUM('[1]Circulatia monedei nationale'!$I$17)/1000000</f>
        <v>236.78399</v>
      </c>
      <c r="C11" s="217">
        <f>SUM(B11*C18/B18)</f>
        <v>2.3954089115503354</v>
      </c>
      <c r="D11" s="216">
        <f>SUM(B11/10)</f>
        <v>23.678399</v>
      </c>
      <c r="E11" s="218">
        <f>SUM(D11*E18/D18)</f>
        <v>13.61671036988873</v>
      </c>
      <c r="F11" s="219">
        <f>SUM(D11/G9)</f>
        <v>6.637230372315496</v>
      </c>
    </row>
    <row r="12" spans="1:6" ht="24.75" customHeight="1">
      <c r="A12" s="215" t="s">
        <v>3</v>
      </c>
      <c r="B12" s="216">
        <f>SUM('[1]Circulatia monedei nationale'!$I$18)/1000000</f>
        <v>278.31178</v>
      </c>
      <c r="C12" s="217">
        <f>SUM(B12*C18/B18)</f>
        <v>2.8155219362653545</v>
      </c>
      <c r="D12" s="216">
        <f>SUM(B12/20)</f>
        <v>13.915589</v>
      </c>
      <c r="E12" s="218">
        <f>SUM(D12*E18/D18)</f>
        <v>8.002422167115672</v>
      </c>
      <c r="F12" s="219">
        <f>SUM(D12/G9)</f>
        <v>3.9006425206138062</v>
      </c>
    </row>
    <row r="13" spans="1:6" ht="24.75" customHeight="1">
      <c r="A13" s="215" t="s">
        <v>4</v>
      </c>
      <c r="B13" s="216">
        <f>SUM('[1]Circulatia monedei nationale'!$I$19)/1000000</f>
        <v>1248.54655</v>
      </c>
      <c r="C13" s="217">
        <f>SUM(B13*C18/B18)</f>
        <v>12.630835101458619</v>
      </c>
      <c r="D13" s="216">
        <f>SUM(B13/50)</f>
        <v>24.970931</v>
      </c>
      <c r="E13" s="218">
        <f>SUM(D13*E18/D18)</f>
        <v>14.360005298224596</v>
      </c>
      <c r="F13" s="219">
        <f>SUM(D13/G9)</f>
        <v>6.999536651873911</v>
      </c>
    </row>
    <row r="14" spans="1:6" ht="24.75" customHeight="1">
      <c r="A14" s="215" t="s">
        <v>5</v>
      </c>
      <c r="B14" s="216">
        <f>SUM('[1]Circulatia monedei nationale'!$I$20)/1000000</f>
        <v>2462.4763</v>
      </c>
      <c r="C14" s="217">
        <f>SUM(B14*C18/B18)</f>
        <v>24.91147173211118</v>
      </c>
      <c r="D14" s="216">
        <f>SUM(B14/100)</f>
        <v>24.624762999999998</v>
      </c>
      <c r="E14" s="218">
        <f>SUM(D14*E18/D18)</f>
        <v>14.160934854512432</v>
      </c>
      <c r="F14" s="219">
        <f>SUM(D14/G9)</f>
        <v>6.9025032011104654</v>
      </c>
    </row>
    <row r="15" spans="1:6" ht="24.75" customHeight="1">
      <c r="A15" s="215" t="s">
        <v>6</v>
      </c>
      <c r="B15" s="216">
        <f>SUM('[1]Circulatia monedei nationale'!$I$21)/1000000</f>
        <v>2884.8194</v>
      </c>
      <c r="C15" s="217">
        <f>SUM(B15*C18/B18)</f>
        <v>29.1840765880045</v>
      </c>
      <c r="D15" s="216">
        <f>SUM(B15/200)</f>
        <v>14.424097</v>
      </c>
      <c r="E15" s="218">
        <f>SUM(D15*E18/D18)</f>
        <v>8.294849292647738</v>
      </c>
      <c r="F15" s="219">
        <f>SUM(D15/G9)</f>
        <v>4.043181074093094</v>
      </c>
    </row>
    <row r="16" spans="1:6" ht="24.75" customHeight="1">
      <c r="A16" s="215" t="s">
        <v>7</v>
      </c>
      <c r="B16" s="216">
        <f>SUM('[1]Circulatia monedei nationale'!$I$22)/1000000</f>
        <v>1986.8635</v>
      </c>
      <c r="C16" s="217">
        <f>SUM(B16*C18/B18)</f>
        <v>20.099967628445192</v>
      </c>
      <c r="D16" s="216">
        <f>SUM(B16/500)</f>
        <v>3.973727</v>
      </c>
      <c r="E16" s="218">
        <f>SUM(D16*E18/D18)</f>
        <v>2.2851667314165467</v>
      </c>
      <c r="F16" s="219">
        <f>SUM(D16/G9)</f>
        <v>1.1138650689892564</v>
      </c>
    </row>
    <row r="17" spans="1:6" ht="24.75" customHeight="1">
      <c r="A17" s="220" t="s">
        <v>8</v>
      </c>
      <c r="B17" s="221">
        <f>SUM('[1]Circulatia monedei nationale'!$I$23)/1000000</f>
        <v>606.625</v>
      </c>
      <c r="C17" s="222">
        <f>SUM(B17*C18/B18)</f>
        <v>6.1368799933188996</v>
      </c>
      <c r="D17" s="223">
        <f>SUM(B17/1000)</f>
        <v>0.606625</v>
      </c>
      <c r="E17" s="224">
        <f>SUM(D17*E18/D18)</f>
        <v>0.3488511587347502</v>
      </c>
      <c r="F17" s="225">
        <f>SUM(D17/G9)</f>
        <v>0.170041474282357</v>
      </c>
    </row>
    <row r="18" spans="1:7" s="233" customFormat="1" ht="24.75" customHeight="1">
      <c r="A18" s="226" t="s">
        <v>9</v>
      </c>
      <c r="B18" s="227">
        <f>SUM(B9:B17)</f>
        <v>9820.392029999999</v>
      </c>
      <c r="C18" s="228">
        <f>SUM(B18/B27*100)</f>
        <v>99.34731897870243</v>
      </c>
      <c r="D18" s="229">
        <f>SUM(D9:D17)</f>
        <v>173.892213</v>
      </c>
      <c r="E18" s="230">
        <v>100</v>
      </c>
      <c r="F18" s="231">
        <f>SUM(F9:F17)</f>
        <v>48.743273463410915</v>
      </c>
      <c r="G18" s="232"/>
    </row>
    <row r="19" spans="1:6" ht="19.5" customHeight="1">
      <c r="A19" s="282" t="s">
        <v>27</v>
      </c>
      <c r="B19" s="283"/>
      <c r="C19" s="283"/>
      <c r="D19" s="283"/>
      <c r="E19" s="283"/>
      <c r="F19" s="284"/>
    </row>
    <row r="20" spans="1:6" ht="24.75" customHeight="1">
      <c r="A20" s="234" t="s">
        <v>10</v>
      </c>
      <c r="B20" s="210">
        <f>SUM('[1]Circulatia monedei nationale'!$I$26)/1000000</f>
        <v>0.60739997</v>
      </c>
      <c r="C20" s="235">
        <f>SUM(B20*C25/B25)</f>
        <v>0.006144719923899443</v>
      </c>
      <c r="D20" s="212">
        <f>SUM(B20/0.01)</f>
        <v>60.739997</v>
      </c>
      <c r="E20" s="236">
        <f>SUM(D20*E25/D25)</f>
        <v>13.225374657093388</v>
      </c>
      <c r="F20" s="237">
        <f>SUM(D20/G9)</f>
        <v>17.025870410527002</v>
      </c>
    </row>
    <row r="21" spans="1:6" ht="24.75" customHeight="1">
      <c r="A21" s="238" t="s">
        <v>11</v>
      </c>
      <c r="B21" s="216">
        <f>SUM('[1]Circulatia monedei nationale'!$I$27)/1000000</f>
        <v>7.02799095</v>
      </c>
      <c r="C21" s="239">
        <f>SUM(B21*C25/B25)</f>
        <v>0.07109818595389455</v>
      </c>
      <c r="D21" s="216">
        <f>SUM(B21/0.05)</f>
        <v>140.559819</v>
      </c>
      <c r="E21" s="240">
        <f>SUM(D21*E25/D25)</f>
        <v>30.60514257200628</v>
      </c>
      <c r="F21" s="237">
        <f>SUM(D21/G9)</f>
        <v>39.39995688872245</v>
      </c>
    </row>
    <row r="22" spans="1:6" ht="24.75" customHeight="1">
      <c r="A22" s="238" t="s">
        <v>12</v>
      </c>
      <c r="B22" s="216">
        <f>SUM('[1]Circulatia monedei nationale'!$I$28)/1000000</f>
        <v>12.5779998</v>
      </c>
      <c r="C22" s="239">
        <f>SUM(B22*C25/B25)</f>
        <v>0.12724446788145743</v>
      </c>
      <c r="D22" s="216">
        <f>SUM(B22/0.1)</f>
        <v>125.779998</v>
      </c>
      <c r="E22" s="240">
        <f>SUM(D22*E25/D25)</f>
        <v>27.38702140400924</v>
      </c>
      <c r="F22" s="237">
        <f>SUM(D22/G9)</f>
        <v>35.25706374638684</v>
      </c>
    </row>
    <row r="23" spans="1:6" ht="24.75" customHeight="1">
      <c r="A23" s="238" t="s">
        <v>13</v>
      </c>
      <c r="B23" s="216">
        <f>SUM('[1]Circulatia monedei nationale'!$I$29)/1000000</f>
        <v>24.514704</v>
      </c>
      <c r="C23" s="239">
        <f>SUM(B23*C25/B25)</f>
        <v>0.24800131303479875</v>
      </c>
      <c r="D23" s="216">
        <f>SUM(B23/0.25)</f>
        <v>98.058816</v>
      </c>
      <c r="E23" s="240">
        <f>SUM(D23*E25/D25)</f>
        <v>21.35108073895663</v>
      </c>
      <c r="F23" s="237">
        <f>SUM(D23/G9)</f>
        <v>27.486611397522978</v>
      </c>
    </row>
    <row r="24" spans="1:6" ht="24.75" customHeight="1">
      <c r="A24" s="241" t="s">
        <v>14</v>
      </c>
      <c r="B24" s="221">
        <f>SUM('[1]Circulatia monedei nationale'!$I$30)/1000000</f>
        <v>17.065</v>
      </c>
      <c r="C24" s="222">
        <f>SUM(B24*C25/B25)</f>
        <v>0.17263689608240188</v>
      </c>
      <c r="D24" s="223">
        <f>SUM(B24/0.5)</f>
        <v>34.13</v>
      </c>
      <c r="E24" s="242">
        <f>SUM(D24*E25/D25)</f>
        <v>7.4313806279344625</v>
      </c>
      <c r="F24" s="237">
        <f>SUM(D24/G9)</f>
        <v>9.566891435824184</v>
      </c>
    </row>
    <row r="25" spans="1:7" s="250" customFormat="1" ht="24.75" customHeight="1">
      <c r="A25" s="243" t="s">
        <v>9</v>
      </c>
      <c r="B25" s="244">
        <f>SUM(B19:B24)</f>
        <v>61.79309472</v>
      </c>
      <c r="C25" s="245">
        <f>SUM(B25/B27*100)</f>
        <v>0.625125582876452</v>
      </c>
      <c r="D25" s="246">
        <f>SUM(D19:D24)</f>
        <v>459.26863000000003</v>
      </c>
      <c r="E25" s="247">
        <v>100</v>
      </c>
      <c r="F25" s="248">
        <f>SUM(F20:F24)</f>
        <v>128.73639387898345</v>
      </c>
      <c r="G25" s="249"/>
    </row>
    <row r="26" spans="1:7" s="250" customFormat="1" ht="32.25" customHeight="1">
      <c r="A26" s="251" t="s">
        <v>16</v>
      </c>
      <c r="B26" s="252">
        <f>SUM('[1]Circulatia monedei nationale'!$I$32)/1000000</f>
        <v>2.72383</v>
      </c>
      <c r="C26" s="253">
        <f>SUM(B26/B27*100)</f>
        <v>0.027555438421103345</v>
      </c>
      <c r="D26" s="254">
        <f>SUM('[1]Circulatia monedei nationale'!$I$58)/1000000</f>
        <v>0.049295</v>
      </c>
      <c r="E26" s="255"/>
      <c r="F26" s="256"/>
      <c r="G26" s="249"/>
    </row>
    <row r="27" spans="1:7" s="233" customFormat="1" ht="24.75" customHeight="1" thickBot="1">
      <c r="A27" s="257" t="s">
        <v>15</v>
      </c>
      <c r="B27" s="258">
        <f>SUM(B18+B25+B26)</f>
        <v>9884.90895472</v>
      </c>
      <c r="C27" s="259">
        <v>100</v>
      </c>
      <c r="D27" s="258">
        <f>SUM(D18+D25+D26)</f>
        <v>633.210138</v>
      </c>
      <c r="E27" s="260"/>
      <c r="F27" s="261">
        <f>SUM(F18+F25)</f>
        <v>177.47966734239435</v>
      </c>
      <c r="G27" s="232"/>
    </row>
  </sheetData>
  <sheetProtection/>
  <mergeCells count="8">
    <mergeCell ref="A8:F8"/>
    <mergeCell ref="A19:F19"/>
    <mergeCell ref="A1:F1"/>
    <mergeCell ref="A2:F2"/>
    <mergeCell ref="A5:A7"/>
    <mergeCell ref="B5:B7"/>
    <mergeCell ref="C5:C7"/>
    <mergeCell ref="E5:E7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alignWithMargins="0">
    <oddFooter>&amp;L&amp;C&amp;RPagina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6" ht="20.25" customHeight="1">
      <c r="A1" s="301" t="s">
        <v>29</v>
      </c>
      <c r="B1" s="302"/>
      <c r="C1" s="302"/>
      <c r="D1" s="302"/>
      <c r="E1" s="302"/>
      <c r="F1" s="302"/>
    </row>
    <row r="2" spans="1:6" ht="20.25" customHeight="1">
      <c r="A2" s="309" t="s">
        <v>30</v>
      </c>
      <c r="B2" s="310"/>
      <c r="C2" s="310"/>
      <c r="D2" s="310"/>
      <c r="E2" s="310"/>
      <c r="F2" s="310"/>
    </row>
    <row r="3" ht="15">
      <c r="C3" s="14"/>
    </row>
    <row r="4" spans="1:6" ht="19.5" customHeight="1" thickBot="1">
      <c r="A4" s="2"/>
      <c r="B4" s="2"/>
      <c r="C4" s="13">
        <f>SUM(C9:C17)</f>
        <v>99.35946634205453</v>
      </c>
      <c r="D4" s="2"/>
      <c r="E4" s="2"/>
      <c r="F4" s="2"/>
    </row>
    <row r="5" spans="1:6" ht="21" customHeight="1">
      <c r="A5" s="314" t="s">
        <v>24</v>
      </c>
      <c r="B5" s="317" t="s">
        <v>25</v>
      </c>
      <c r="C5" s="303" t="s">
        <v>18</v>
      </c>
      <c r="D5" s="15" t="s">
        <v>20</v>
      </c>
      <c r="E5" s="311" t="s">
        <v>18</v>
      </c>
      <c r="F5" s="16" t="s">
        <v>20</v>
      </c>
    </row>
    <row r="6" spans="1:6" ht="15.75" customHeight="1">
      <c r="A6" s="315"/>
      <c r="B6" s="318"/>
      <c r="C6" s="304"/>
      <c r="D6" s="29" t="s">
        <v>21</v>
      </c>
      <c r="E6" s="312"/>
      <c r="F6" s="34" t="s">
        <v>22</v>
      </c>
    </row>
    <row r="7" spans="1:6" ht="14.25" customHeight="1">
      <c r="A7" s="316"/>
      <c r="B7" s="319"/>
      <c r="C7" s="305"/>
      <c r="D7" s="29" t="s">
        <v>19</v>
      </c>
      <c r="E7" s="313"/>
      <c r="F7" s="17" t="s">
        <v>23</v>
      </c>
    </row>
    <row r="8" spans="1:7" s="4" customFormat="1" ht="19.5" customHeight="1">
      <c r="A8" s="320" t="s">
        <v>26</v>
      </c>
      <c r="B8" s="321"/>
      <c r="C8" s="321"/>
      <c r="D8" s="321"/>
      <c r="E8" s="321"/>
      <c r="F8" s="322"/>
      <c r="G8" s="3"/>
    </row>
    <row r="9" spans="1:7" ht="24.75" customHeight="1">
      <c r="A9" s="18" t="s">
        <v>0</v>
      </c>
      <c r="B9" s="35">
        <f>SUM('[1]Circulatia monedei nationale'!$S$15)/1000000</f>
        <v>61.460225</v>
      </c>
      <c r="C9" s="22">
        <f>SUM(B9*C18/B18)</f>
        <v>0.5477498195364345</v>
      </c>
      <c r="D9" s="41">
        <f>SUM(B9/1)</f>
        <v>61.460225</v>
      </c>
      <c r="E9" s="44">
        <f>SUM(D9*E18/D18)</f>
        <v>32.314965570990914</v>
      </c>
      <c r="F9" s="61">
        <f>SUM(D9/G9)</f>
        <v>17.2462079386704</v>
      </c>
      <c r="G9" s="1">
        <f>SUM(Populatia!F9)/1000000</f>
        <v>3.563695</v>
      </c>
    </row>
    <row r="10" spans="1:6" ht="24.75" customHeight="1">
      <c r="A10" s="19" t="s">
        <v>1</v>
      </c>
      <c r="B10" s="30">
        <f>SUM('[1]Circulatia monedei nationale'!$S$16)/1000000</f>
        <v>62.894285</v>
      </c>
      <c r="C10" s="72">
        <f>SUM(B10*C18/B18)</f>
        <v>0.5605305424544587</v>
      </c>
      <c r="D10" s="30">
        <f>SUM(B10/5)</f>
        <v>12.578857000000001</v>
      </c>
      <c r="E10" s="45">
        <f>SUM(D10*E18/D18)</f>
        <v>6.613795033737967</v>
      </c>
      <c r="F10" s="62">
        <f>SUM(D10/G9)</f>
        <v>3.529723222666362</v>
      </c>
    </row>
    <row r="11" spans="1:6" ht="24.75" customHeight="1">
      <c r="A11" s="19" t="s">
        <v>2</v>
      </c>
      <c r="B11" s="30">
        <f>SUM('[1]Circulatia monedei nationale'!$S$17)/1000000</f>
        <v>245.62399</v>
      </c>
      <c r="C11" s="72">
        <f>SUM(B11*C18/B18)</f>
        <v>2.189066118718553</v>
      </c>
      <c r="D11" s="30">
        <f>SUM(B11/10)</f>
        <v>24.562399</v>
      </c>
      <c r="E11" s="45">
        <f>SUM(D11*E18/D18)</f>
        <v>12.914581390255918</v>
      </c>
      <c r="F11" s="62">
        <f>SUM(D11/G9)</f>
        <v>6.892396515414478</v>
      </c>
    </row>
    <row r="12" spans="1:6" ht="24.75" customHeight="1">
      <c r="A12" s="19" t="s">
        <v>3</v>
      </c>
      <c r="B12" s="30">
        <f>SUM('[1]Circulatia monedei nationale'!$S$18)/1000000</f>
        <v>264.71178</v>
      </c>
      <c r="C12" s="72">
        <f>SUM(B12*C18/B18)</f>
        <v>2.3591815637539293</v>
      </c>
      <c r="D12" s="30">
        <f>SUM(B12/20)</f>
        <v>13.235589</v>
      </c>
      <c r="E12" s="45">
        <f>SUM(D12*E18/D18)</f>
        <v>6.959095949401195</v>
      </c>
      <c r="F12" s="62">
        <f>SUM(D12/G9)</f>
        <v>3.714007231258567</v>
      </c>
    </row>
    <row r="13" spans="1:6" ht="24.75" customHeight="1">
      <c r="A13" s="19" t="s">
        <v>4</v>
      </c>
      <c r="B13" s="30">
        <f>SUM('[1]Circulatia monedei nationale'!$S$19)/1000000</f>
        <v>1322.84655</v>
      </c>
      <c r="C13" s="72">
        <f>SUM(B13*C18/B18)</f>
        <v>11.789559166711397</v>
      </c>
      <c r="D13" s="30">
        <f>SUM(B13/50)</f>
        <v>26.456931</v>
      </c>
      <c r="E13" s="45">
        <f>SUM(D13*E18/D18)</f>
        <v>13.910701016455473</v>
      </c>
      <c r="F13" s="62">
        <f>SUM(D13/G9)</f>
        <v>7.424016645644478</v>
      </c>
    </row>
    <row r="14" spans="1:6" ht="24.75" customHeight="1">
      <c r="A14" s="19" t="s">
        <v>5</v>
      </c>
      <c r="B14" s="30">
        <f>SUM('[1]Circulatia monedei nationale'!$S$20)/1000000</f>
        <v>2902.9763</v>
      </c>
      <c r="C14" s="72">
        <f>SUM(B14*C18/B18)</f>
        <v>25.872094422751402</v>
      </c>
      <c r="D14" s="30">
        <f>SUM(B14/100)</f>
        <v>29.029763</v>
      </c>
      <c r="E14" s="45">
        <f>SUM(D14*E18/D18)</f>
        <v>15.263461724701232</v>
      </c>
      <c r="F14" s="62">
        <f>SUM(D14/G9)</f>
        <v>8.14597292978215</v>
      </c>
    </row>
    <row r="15" spans="1:6" ht="24.75" customHeight="1">
      <c r="A15" s="19" t="s">
        <v>6</v>
      </c>
      <c r="B15" s="30">
        <f>SUM('[1]Circulatia monedei nationale'!$S$21)/1000000</f>
        <v>3628.6194</v>
      </c>
      <c r="C15" s="72">
        <f>SUM(B15*C18/B18)</f>
        <v>32.339218112468764</v>
      </c>
      <c r="D15" s="30">
        <f>SUM(B15/200)</f>
        <v>18.143097</v>
      </c>
      <c r="E15" s="45">
        <f>SUM(D15*E18/D18)</f>
        <v>9.539398121405323</v>
      </c>
      <c r="F15" s="62">
        <f>SUM(D15/G9)</f>
        <v>5.09109140933778</v>
      </c>
    </row>
    <row r="16" spans="1:6" ht="24.75" customHeight="1">
      <c r="A16" s="19" t="s">
        <v>7</v>
      </c>
      <c r="B16" s="30">
        <f>SUM('[1]Circulatia monedei nationale'!$S$22)/1000000</f>
        <v>2064.8635</v>
      </c>
      <c r="C16" s="72">
        <f>SUM(B16*C18/B18)</f>
        <v>18.402610948664286</v>
      </c>
      <c r="D16" s="30">
        <f>SUM(B16/500)</f>
        <v>4.129727</v>
      </c>
      <c r="E16" s="45">
        <f>SUM(D16*E18/D18)</f>
        <v>2.1713553086177537</v>
      </c>
      <c r="F16" s="62">
        <f>SUM(D16/G9)</f>
        <v>1.1588328967546324</v>
      </c>
    </row>
    <row r="17" spans="1:6" ht="24.75" customHeight="1">
      <c r="A17" s="20" t="s">
        <v>8</v>
      </c>
      <c r="B17" s="70">
        <f>SUM('[1]Circulatia monedei nationale'!$S$23)/1000000</f>
        <v>594.625</v>
      </c>
      <c r="C17" s="24">
        <f>SUM(B17*C18/B18)</f>
        <v>5.299455646995311</v>
      </c>
      <c r="D17" s="42">
        <f>SUM(B17/1000)</f>
        <v>0.594625</v>
      </c>
      <c r="E17" s="46">
        <f>SUM(D17*E18/D18)</f>
        <v>0.31264588443420877</v>
      </c>
      <c r="F17" s="63">
        <f>SUM(D17/G9)</f>
        <v>0.16685631065509252</v>
      </c>
    </row>
    <row r="18" spans="1:7" s="6" customFormat="1" ht="24.75" customHeight="1">
      <c r="A18" s="21" t="s">
        <v>9</v>
      </c>
      <c r="B18" s="38">
        <f>SUM(B9:B17)</f>
        <v>11148.621029999998</v>
      </c>
      <c r="C18" s="25">
        <f>SUM(B18/B27*100)</f>
        <v>99.35946634205452</v>
      </c>
      <c r="D18" s="40">
        <f>SUM(D9:D17)</f>
        <v>190.19121300000003</v>
      </c>
      <c r="E18" s="43">
        <v>100</v>
      </c>
      <c r="F18" s="67">
        <f>SUM(F9:F17)</f>
        <v>53.36910510018393</v>
      </c>
      <c r="G18" s="5"/>
    </row>
    <row r="19" spans="1:6" ht="19.5" customHeight="1">
      <c r="A19" s="306" t="s">
        <v>27</v>
      </c>
      <c r="B19" s="307"/>
      <c r="C19" s="307"/>
      <c r="D19" s="307"/>
      <c r="E19" s="307"/>
      <c r="F19" s="308"/>
    </row>
    <row r="20" spans="1:6" ht="24.75" customHeight="1">
      <c r="A20" s="55" t="s">
        <v>10</v>
      </c>
      <c r="B20" s="35">
        <f>SUM('[1]Circulatia monedei nationale'!$S$26)/1000000</f>
        <v>0.6101999699999999</v>
      </c>
      <c r="C20" s="71">
        <f>SUM(B20*C25/B25)</f>
        <v>0.005438263908871758</v>
      </c>
      <c r="D20" s="41">
        <f>SUM(B20/0.01)</f>
        <v>61.01999699999999</v>
      </c>
      <c r="E20" s="48">
        <f>SUM(D20*E25/D25)</f>
        <v>12.217964606853418</v>
      </c>
      <c r="F20" s="64">
        <f>SUM(D20/G9)</f>
        <v>17.12267660391812</v>
      </c>
    </row>
    <row r="21" spans="1:6" ht="24.75" customHeight="1">
      <c r="A21" s="56" t="s">
        <v>11</v>
      </c>
      <c r="B21" s="30">
        <f>SUM('[1]Circulatia monedei nationale'!$S$27)/1000000</f>
        <v>7.50399095</v>
      </c>
      <c r="C21" s="23">
        <f>SUM(B21*C25/B25)</f>
        <v>0.06687755680467389</v>
      </c>
      <c r="D21" s="30">
        <f>SUM(B21/0.05)</f>
        <v>150.079819</v>
      </c>
      <c r="E21" s="49">
        <f>SUM(D21*E25/D25)</f>
        <v>30.05031148633074</v>
      </c>
      <c r="F21" s="64">
        <f>SUM(D21/G9)</f>
        <v>42.11354198381174</v>
      </c>
    </row>
    <row r="22" spans="1:6" ht="24.75" customHeight="1">
      <c r="A22" s="56" t="s">
        <v>12</v>
      </c>
      <c r="B22" s="30">
        <f>SUM('[1]Circulatia monedei nationale'!$S$28)/1000000</f>
        <v>13.945999800000001</v>
      </c>
      <c r="C22" s="23">
        <f>SUM(B22*C25/B25)</f>
        <v>0.12429044758142609</v>
      </c>
      <c r="D22" s="30">
        <f>SUM(B22/0.1)</f>
        <v>139.459998</v>
      </c>
      <c r="E22" s="49">
        <f>SUM(D22*E25/D25)</f>
        <v>27.923916804450993</v>
      </c>
      <c r="F22" s="64">
        <f>SUM(D22/G9)</f>
        <v>39.13353920579623</v>
      </c>
    </row>
    <row r="23" spans="1:6" ht="24.75" customHeight="1">
      <c r="A23" s="56" t="s">
        <v>13</v>
      </c>
      <c r="B23" s="30">
        <f>SUM('[1]Circulatia monedei nationale'!$S$29)/1000000</f>
        <v>27.599704</v>
      </c>
      <c r="C23" s="23">
        <f>SUM(B23*C25/B25)</f>
        <v>0.24597587928223516</v>
      </c>
      <c r="D23" s="30">
        <f>SUM(B23/0.25)</f>
        <v>110.398816</v>
      </c>
      <c r="E23" s="49">
        <f>SUM(D23*E25/D25)</f>
        <v>22.1050293812129</v>
      </c>
      <c r="F23" s="64">
        <f>SUM(D23/G9)</f>
        <v>30.978749864957578</v>
      </c>
    </row>
    <row r="24" spans="1:6" ht="24.75" customHeight="1">
      <c r="A24" s="57" t="s">
        <v>14</v>
      </c>
      <c r="B24" s="70">
        <f>SUM('[1]Circulatia monedei nationale'!$S$30)/1000000</f>
        <v>19.2349335</v>
      </c>
      <c r="C24" s="24">
        <f>SUM(B24*C25/B25)</f>
        <v>0.1714268269180648</v>
      </c>
      <c r="D24" s="42">
        <f>SUM(B24/0.5)</f>
        <v>38.469867</v>
      </c>
      <c r="E24" s="50">
        <f>SUM(D24*E25/D25)</f>
        <v>7.702777721151943</v>
      </c>
      <c r="F24" s="64">
        <f>SUM(D24/G9)</f>
        <v>10.79493811900289</v>
      </c>
    </row>
    <row r="25" spans="1:7" s="8" customFormat="1" ht="24.75" customHeight="1">
      <c r="A25" s="58" t="s">
        <v>9</v>
      </c>
      <c r="B25" s="53">
        <f>SUM(B19:B24)</f>
        <v>68.89482822</v>
      </c>
      <c r="C25" s="27">
        <f>SUM(B25/B27*100)</f>
        <v>0.6140089744952716</v>
      </c>
      <c r="D25" s="65">
        <f>SUM(D19:D24)</f>
        <v>499.428497</v>
      </c>
      <c r="E25" s="47">
        <v>100</v>
      </c>
      <c r="F25" s="68">
        <f>SUM(F20:F24)</f>
        <v>140.1434457774866</v>
      </c>
      <c r="G25" s="7"/>
    </row>
    <row r="26" spans="1:7" s="8" customFormat="1" ht="32.25" customHeight="1">
      <c r="A26" s="59" t="s">
        <v>16</v>
      </c>
      <c r="B26" s="54">
        <f>SUM('[1]Circulatia monedei nationale'!$S$32)/1000000</f>
        <v>2.9762</v>
      </c>
      <c r="C26" s="28">
        <f>SUM(B26/B27*100)</f>
        <v>0.026524683450220635</v>
      </c>
      <c r="D26" s="73">
        <f>SUM('[1]Circulatia monedei nationale'!$S$58)/1000000</f>
        <v>0.053296</v>
      </c>
      <c r="E26" s="9"/>
      <c r="F26" s="32"/>
      <c r="G26" s="7"/>
    </row>
    <row r="27" spans="1:7" s="6" customFormat="1" ht="24.75" customHeight="1" thickBot="1">
      <c r="A27" s="60" t="s">
        <v>15</v>
      </c>
      <c r="B27" s="11">
        <f>SUM(B18+B25+B26)</f>
        <v>11220.492058219997</v>
      </c>
      <c r="C27" s="66">
        <v>100</v>
      </c>
      <c r="D27" s="11">
        <f>SUM(D18+D25+D26)</f>
        <v>689.6730060000001</v>
      </c>
      <c r="E27" s="33"/>
      <c r="F27" s="69">
        <f>SUM(F18+F25)</f>
        <v>193.51255087767052</v>
      </c>
      <c r="G27" s="5"/>
    </row>
  </sheetData>
  <sheetProtection/>
  <mergeCells count="8">
    <mergeCell ref="A1:F1"/>
    <mergeCell ref="C5:C7"/>
    <mergeCell ref="A19:F19"/>
    <mergeCell ref="A2:F2"/>
    <mergeCell ref="E5:E7"/>
    <mergeCell ref="A5:A7"/>
    <mergeCell ref="B5:B7"/>
    <mergeCell ref="A8:F8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>&amp;L&amp;C 
 &amp;RPagina &amp;P</oddFooter>
    <evenHeader xml:space="preserve">&amp;R </evenHeader>
    <evenFooter>&amp;L&amp;C 
 &amp;RPagina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6" ht="20.25" customHeight="1">
      <c r="A1" s="301" t="s">
        <v>29</v>
      </c>
      <c r="B1" s="302"/>
      <c r="C1" s="302"/>
      <c r="D1" s="302"/>
      <c r="E1" s="302"/>
      <c r="F1" s="302"/>
    </row>
    <row r="2" spans="1:6" ht="20.25" customHeight="1">
      <c r="A2" s="309" t="s">
        <v>28</v>
      </c>
      <c r="B2" s="310"/>
      <c r="C2" s="310"/>
      <c r="D2" s="310"/>
      <c r="E2" s="310"/>
      <c r="F2" s="310"/>
    </row>
    <row r="3" ht="15">
      <c r="C3" s="14"/>
    </row>
    <row r="4" spans="1:6" ht="19.5" customHeight="1" thickBot="1">
      <c r="A4" s="2"/>
      <c r="B4" s="2"/>
      <c r="C4" s="13">
        <f>SUM(C9:C17)</f>
        <v>99.34366991775397</v>
      </c>
      <c r="D4" s="2"/>
      <c r="E4" s="2"/>
      <c r="F4" s="2"/>
    </row>
    <row r="5" spans="1:6" ht="21" customHeight="1">
      <c r="A5" s="314" t="s">
        <v>24</v>
      </c>
      <c r="B5" s="317" t="s">
        <v>25</v>
      </c>
      <c r="C5" s="303" t="s">
        <v>18</v>
      </c>
      <c r="D5" s="15" t="s">
        <v>20</v>
      </c>
      <c r="E5" s="311" t="s">
        <v>18</v>
      </c>
      <c r="F5" s="16" t="s">
        <v>20</v>
      </c>
    </row>
    <row r="6" spans="1:6" ht="15.75" customHeight="1">
      <c r="A6" s="315"/>
      <c r="B6" s="318"/>
      <c r="C6" s="304"/>
      <c r="D6" s="29" t="s">
        <v>21</v>
      </c>
      <c r="E6" s="312"/>
      <c r="F6" s="34" t="s">
        <v>22</v>
      </c>
    </row>
    <row r="7" spans="1:6" ht="14.25" customHeight="1">
      <c r="A7" s="316"/>
      <c r="B7" s="319"/>
      <c r="C7" s="305"/>
      <c r="D7" s="29" t="s">
        <v>19</v>
      </c>
      <c r="E7" s="313"/>
      <c r="F7" s="17" t="s">
        <v>23</v>
      </c>
    </row>
    <row r="8" spans="1:7" s="4" customFormat="1" ht="19.5" customHeight="1">
      <c r="A8" s="320" t="s">
        <v>26</v>
      </c>
      <c r="B8" s="321"/>
      <c r="C8" s="321"/>
      <c r="D8" s="321"/>
      <c r="E8" s="321"/>
      <c r="F8" s="322"/>
      <c r="G8" s="3"/>
    </row>
    <row r="9" spans="1:7" ht="24.75" customHeight="1">
      <c r="A9" s="18" t="s">
        <v>0</v>
      </c>
      <c r="B9" s="35">
        <f>SUM('[1]Circulatia monedei nationale'!$AC$15)/1000000</f>
        <v>65.239206</v>
      </c>
      <c r="C9" s="22">
        <f>SUM(B9*C18/B18)</f>
        <v>0.5427981238641069</v>
      </c>
      <c r="D9" s="41">
        <f>SUM(B9/1)</f>
        <v>65.239206</v>
      </c>
      <c r="E9" s="44">
        <f>SUM(D9*E18/D18)</f>
        <v>34.015683527409664</v>
      </c>
      <c r="F9" s="61">
        <f>SUM(D9/G9)</f>
        <v>18.32340644248026</v>
      </c>
      <c r="G9" s="122">
        <f>SUM(Populatia!G9)/1000000</f>
        <v>3.56043</v>
      </c>
    </row>
    <row r="10" spans="1:6" ht="24.75" customHeight="1">
      <c r="A10" s="19" t="s">
        <v>1</v>
      </c>
      <c r="B10" s="30">
        <f>SUM('[1]Circulatia monedei nationale'!$AC$16)/1000000</f>
        <v>57.144315</v>
      </c>
      <c r="C10" s="72">
        <f>SUM(B10*C18/B18)</f>
        <v>0.4754476467953878</v>
      </c>
      <c r="D10" s="30">
        <f>SUM(B10/5)</f>
        <v>11.428863</v>
      </c>
      <c r="E10" s="45">
        <f>SUM(D10*E18/D18)</f>
        <v>5.959002426947405</v>
      </c>
      <c r="F10" s="62">
        <f>SUM(D10/G9)</f>
        <v>3.2099670545411647</v>
      </c>
    </row>
    <row r="11" spans="1:6" ht="24.75" customHeight="1">
      <c r="A11" s="19" t="s">
        <v>2</v>
      </c>
      <c r="B11" s="30">
        <f>SUM('[1]Circulatia monedei nationale'!$AC$17)/1000000</f>
        <v>223.13749</v>
      </c>
      <c r="C11" s="72">
        <f>SUM(B11*C18/B18)</f>
        <v>1.8565310395676173</v>
      </c>
      <c r="D11" s="30">
        <f>SUM(B11/10)</f>
        <v>22.313749</v>
      </c>
      <c r="E11" s="45">
        <f>SUM(D11*E18/D18)</f>
        <v>11.634375566956685</v>
      </c>
      <c r="F11" s="62">
        <f>SUM(D11/G9)</f>
        <v>6.267150035248552</v>
      </c>
    </row>
    <row r="12" spans="1:6" ht="24.75" customHeight="1">
      <c r="A12" s="19" t="s">
        <v>3</v>
      </c>
      <c r="B12" s="30">
        <f>SUM('[1]Circulatia monedei nationale'!$AC$18)/1000000</f>
        <v>224.44864</v>
      </c>
      <c r="C12" s="72">
        <f>SUM(B12*C18/B18)</f>
        <v>1.8674399669402835</v>
      </c>
      <c r="D12" s="30">
        <f>SUM(B12/20)</f>
        <v>11.222432000000001</v>
      </c>
      <c r="E12" s="45">
        <f>SUM(D12*E18/D18)</f>
        <v>5.851369425309608</v>
      </c>
      <c r="F12" s="62">
        <f>SUM(D12/G9)</f>
        <v>3.1519878216956942</v>
      </c>
    </row>
    <row r="13" spans="1:6" ht="24.75" customHeight="1">
      <c r="A13" s="19" t="s">
        <v>4</v>
      </c>
      <c r="B13" s="30">
        <f>SUM('[1]Circulatia monedei nationale'!$AC$19)/1000000</f>
        <v>1237.23305</v>
      </c>
      <c r="C13" s="72">
        <f>SUM(B13*C18/B18)</f>
        <v>10.293929363926761</v>
      </c>
      <c r="D13" s="30">
        <f>SUM(B13/50)</f>
        <v>24.744661</v>
      </c>
      <c r="E13" s="45">
        <f>SUM(D13*E18/D18)</f>
        <v>12.90185164989648</v>
      </c>
      <c r="F13" s="62">
        <f>SUM(D13/G9)</f>
        <v>6.949908016728316</v>
      </c>
    </row>
    <row r="14" spans="1:6" ht="24.75" customHeight="1">
      <c r="A14" s="19" t="s">
        <v>5</v>
      </c>
      <c r="B14" s="30">
        <f>SUM('[1]Circulatia monedei nationale'!$AC$20)/1000000</f>
        <v>2917.188</v>
      </c>
      <c r="C14" s="72">
        <f>SUM(B14*C18/B18)</f>
        <v>24.271358749505417</v>
      </c>
      <c r="D14" s="30">
        <f>SUM(B14/100)</f>
        <v>29.17188</v>
      </c>
      <c r="E14" s="45">
        <f>SUM(D14*E18/D18)</f>
        <v>15.210201025125466</v>
      </c>
      <c r="F14" s="62">
        <f>SUM(D14/G9)</f>
        <v>8.193358667351976</v>
      </c>
    </row>
    <row r="15" spans="1:6" ht="24.75" customHeight="1">
      <c r="A15" s="19" t="s">
        <v>6</v>
      </c>
      <c r="B15" s="30">
        <f>SUM('[1]Circulatia monedei nationale'!$AC$21)/1000000</f>
        <v>4599.0408</v>
      </c>
      <c r="C15" s="72">
        <f>SUM(B15*C18/B18)</f>
        <v>38.264578477771195</v>
      </c>
      <c r="D15" s="30">
        <f>SUM(B15/200)</f>
        <v>22.995203999999998</v>
      </c>
      <c r="E15" s="45">
        <f>SUM(D15*E18/D18)</f>
        <v>11.989685802004162</v>
      </c>
      <c r="F15" s="62">
        <f>SUM(D15/G9)</f>
        <v>6.4585468609128664</v>
      </c>
    </row>
    <row r="16" spans="1:6" ht="24.75" customHeight="1">
      <c r="A16" s="19" t="s">
        <v>7</v>
      </c>
      <c r="B16" s="30">
        <f>SUM('[1]Circulatia monedei nationale'!$AC$22)/1000000</f>
        <v>2058.814</v>
      </c>
      <c r="C16" s="72">
        <f>SUM(B16*C18/B18)</f>
        <v>17.12958273258503</v>
      </c>
      <c r="D16" s="30">
        <f>SUM(B16/500)</f>
        <v>4.117628</v>
      </c>
      <c r="E16" s="45">
        <f>SUM(D16*E18/D18)</f>
        <v>2.1469288104395505</v>
      </c>
      <c r="F16" s="62">
        <f>SUM(D16/G9)</f>
        <v>1.1564973893602737</v>
      </c>
    </row>
    <row r="17" spans="1:6" ht="24.75" customHeight="1">
      <c r="A17" s="20" t="s">
        <v>8</v>
      </c>
      <c r="B17" s="70">
        <f>SUM('[1]Circulatia monedei nationale'!$AC$23)/1000000</f>
        <v>557.925</v>
      </c>
      <c r="C17" s="24">
        <f>SUM(B17*C18/B18)</f>
        <v>4.642003816798167</v>
      </c>
      <c r="D17" s="42">
        <f>SUM(B17/1000)</f>
        <v>0.557925</v>
      </c>
      <c r="E17" s="46">
        <f>SUM(D17*E18/D18)</f>
        <v>0.2909017659109775</v>
      </c>
      <c r="F17" s="63">
        <f>SUM(D17/G9)</f>
        <v>0.15670157818016361</v>
      </c>
    </row>
    <row r="18" spans="1:7" s="6" customFormat="1" ht="24.75" customHeight="1">
      <c r="A18" s="21" t="s">
        <v>9</v>
      </c>
      <c r="B18" s="38">
        <f>SUM(B9:B17)</f>
        <v>11940.170500999999</v>
      </c>
      <c r="C18" s="25">
        <f>SUM(B18/B27*100)</f>
        <v>99.34366991775396</v>
      </c>
      <c r="D18" s="40">
        <f>SUM(D9:D17)</f>
        <v>191.791548</v>
      </c>
      <c r="E18" s="43">
        <v>100</v>
      </c>
      <c r="F18" s="67">
        <f>SUM(F9:F17)</f>
        <v>53.86752386649927</v>
      </c>
      <c r="G18" s="5"/>
    </row>
    <row r="19" spans="1:6" ht="19.5" customHeight="1">
      <c r="A19" s="306" t="s">
        <v>27</v>
      </c>
      <c r="B19" s="307"/>
      <c r="C19" s="307"/>
      <c r="D19" s="307"/>
      <c r="E19" s="307"/>
      <c r="F19" s="308"/>
    </row>
    <row r="20" spans="1:6" ht="24.75" customHeight="1">
      <c r="A20" s="55" t="s">
        <v>10</v>
      </c>
      <c r="B20" s="35">
        <f>SUM('[1]Circulatia monedei nationale'!$AC$26)/1000000</f>
        <v>0.62779997</v>
      </c>
      <c r="C20" s="71">
        <f>SUM(B20*C25/B25)</f>
        <v>0.005223372060627817</v>
      </c>
      <c r="D20" s="41">
        <f>SUM(B20/0.01)</f>
        <v>62.779996999999995</v>
      </c>
      <c r="E20" s="48">
        <f>SUM(D20*E25/D25)</f>
        <v>11.660300151147435</v>
      </c>
      <c r="F20" s="64">
        <f>SUM(D20/G9)</f>
        <v>17.63270082546209</v>
      </c>
    </row>
    <row r="21" spans="1:6" ht="24.75" customHeight="1">
      <c r="A21" s="56" t="s">
        <v>11</v>
      </c>
      <c r="B21" s="30">
        <f>SUM('[1]Circulatia monedei nationale'!$AC$27)/1000000</f>
        <v>7.83999095</v>
      </c>
      <c r="C21" s="23">
        <f>SUM(B21*C25/B25)</f>
        <v>0.0652296776691546</v>
      </c>
      <c r="D21" s="30">
        <f>SUM(B21/0.05)</f>
        <v>156.79981899999999</v>
      </c>
      <c r="E21" s="49">
        <f>SUM(D21*E25/D25)</f>
        <v>29.12285824393382</v>
      </c>
      <c r="F21" s="64">
        <f>SUM(D21/G9)</f>
        <v>44.039573590830315</v>
      </c>
    </row>
    <row r="22" spans="1:6" ht="24.75" customHeight="1">
      <c r="A22" s="56" t="s">
        <v>12</v>
      </c>
      <c r="B22" s="30">
        <f>SUM('[1]Circulatia monedei nationale'!$AC$28)/1000000</f>
        <v>15.361999800000001</v>
      </c>
      <c r="C22" s="23">
        <f>SUM(B22*C25/B25)</f>
        <v>0.12781370561500682</v>
      </c>
      <c r="D22" s="30">
        <f>SUM(B22/0.1)</f>
        <v>153.619998</v>
      </c>
      <c r="E22" s="49">
        <f>SUM(D22*E25/D25)</f>
        <v>28.532261412797915</v>
      </c>
      <c r="F22" s="64">
        <f>SUM(D22/G9)</f>
        <v>43.14647331923391</v>
      </c>
    </row>
    <row r="23" spans="1:6" ht="24.75" customHeight="1">
      <c r="A23" s="56" t="s">
        <v>13</v>
      </c>
      <c r="B23" s="30">
        <f>SUM('[1]Circulatia monedei nationale'!$AC$29)/1000000</f>
        <v>30.864704</v>
      </c>
      <c r="C23" s="23">
        <f>SUM(B23*C25/B25)</f>
        <v>0.2567980889408893</v>
      </c>
      <c r="D23" s="30">
        <f>SUM(B23/0.25)</f>
        <v>123.458816</v>
      </c>
      <c r="E23" s="49">
        <f>SUM(D23*E25/D25)</f>
        <v>22.930342778851735</v>
      </c>
      <c r="F23" s="64">
        <f>SUM(D23/G9)</f>
        <v>34.67525439343</v>
      </c>
    </row>
    <row r="24" spans="1:6" ht="24.75" customHeight="1">
      <c r="A24" s="57" t="s">
        <v>14</v>
      </c>
      <c r="B24" s="70">
        <f>SUM('[1]Circulatia monedei nationale'!$AC$30)/1000000</f>
        <v>20.87472</v>
      </c>
      <c r="C24" s="24">
        <f>SUM(B24*C25/B25)</f>
        <v>0.17368020776017032</v>
      </c>
      <c r="D24" s="42">
        <f>SUM(B24/0.5)</f>
        <v>41.74944</v>
      </c>
      <c r="E24" s="50">
        <f>SUM(D24*E25/D25)</f>
        <v>7.754237413269084</v>
      </c>
      <c r="F24" s="64">
        <f>SUM(D24/G9)</f>
        <v>11.725954449322131</v>
      </c>
    </row>
    <row r="25" spans="1:7" s="8" customFormat="1" ht="24.75" customHeight="1">
      <c r="A25" s="58" t="s">
        <v>9</v>
      </c>
      <c r="B25" s="53">
        <f>SUM(B19:B24)</f>
        <v>75.56921472</v>
      </c>
      <c r="C25" s="27">
        <f>SUM(B25/B27*100)</f>
        <v>0.6287450520458489</v>
      </c>
      <c r="D25" s="65">
        <f>SUM(D19:D24)</f>
        <v>538.4080700000001</v>
      </c>
      <c r="E25" s="47">
        <v>100</v>
      </c>
      <c r="F25" s="68">
        <f>SUM(F20:F24)</f>
        <v>151.21995657827847</v>
      </c>
      <c r="G25" s="7"/>
    </row>
    <row r="26" spans="1:7" s="8" customFormat="1" ht="32.25" customHeight="1">
      <c r="A26" s="59" t="s">
        <v>16</v>
      </c>
      <c r="B26" s="54">
        <f>SUM('[1]Circulatia monedei nationale'!$AC$32)/1000000</f>
        <v>3.31546</v>
      </c>
      <c r="C26" s="28">
        <f>SUM(B26/B27*100)</f>
        <v>0.027585030200191155</v>
      </c>
      <c r="D26" s="73">
        <f>SUM('[1]Circulatia monedei nationale'!$AC$58)/1000000</f>
        <v>0.057817</v>
      </c>
      <c r="E26" s="9"/>
      <c r="F26" s="32"/>
      <c r="G26" s="7"/>
    </row>
    <row r="27" spans="1:7" s="6" customFormat="1" ht="24.75" customHeight="1" thickBot="1">
      <c r="A27" s="60" t="s">
        <v>15</v>
      </c>
      <c r="B27" s="11">
        <f>SUM(B18+B25+B26)</f>
        <v>12019.05517572</v>
      </c>
      <c r="C27" s="66">
        <v>100</v>
      </c>
      <c r="D27" s="11">
        <f>SUM(D18+D25+D26)</f>
        <v>730.2574350000001</v>
      </c>
      <c r="E27" s="33"/>
      <c r="F27" s="69">
        <f>SUM(F18+F25)</f>
        <v>205.08748044477773</v>
      </c>
      <c r="G27" s="5"/>
    </row>
  </sheetData>
  <sheetProtection/>
  <mergeCells count="8">
    <mergeCell ref="A1:F1"/>
    <mergeCell ref="C5:C7"/>
    <mergeCell ref="A19:F19"/>
    <mergeCell ref="A2:F2"/>
    <mergeCell ref="E5:E7"/>
    <mergeCell ref="A5:A7"/>
    <mergeCell ref="B5:B7"/>
    <mergeCell ref="A8:F8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>&amp;L&amp;C 
 &amp;RPagina &amp;P</oddFooter>
    <evenHeader xml:space="preserve">&amp;R </evenHeader>
    <evenFooter>&amp;L&amp;C 
 &amp;RPagina 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G29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2" spans="1:6" ht="20.25" customHeight="1">
      <c r="A2" s="301" t="s">
        <v>29</v>
      </c>
      <c r="B2" s="302"/>
      <c r="C2" s="302"/>
      <c r="D2" s="302"/>
      <c r="E2" s="302"/>
      <c r="F2" s="302"/>
    </row>
    <row r="3" spans="1:6" ht="20.25" customHeight="1">
      <c r="A3" s="309" t="s">
        <v>70</v>
      </c>
      <c r="B3" s="310"/>
      <c r="C3" s="310"/>
      <c r="D3" s="310"/>
      <c r="E3" s="310"/>
      <c r="F3" s="310"/>
    </row>
    <row r="4" ht="15">
      <c r="C4" s="14"/>
    </row>
    <row r="5" spans="1:6" ht="19.5" customHeight="1" thickBot="1">
      <c r="A5" s="2"/>
      <c r="B5" s="2"/>
      <c r="C5" s="13">
        <f>SUM(C10:C18)</f>
        <v>99.46</v>
      </c>
      <c r="D5" s="2"/>
      <c r="E5" s="2"/>
      <c r="F5" s="2"/>
    </row>
    <row r="6" spans="1:6" ht="21" customHeight="1">
      <c r="A6" s="314" t="s">
        <v>24</v>
      </c>
      <c r="B6" s="317" t="s">
        <v>25</v>
      </c>
      <c r="C6" s="303" t="s">
        <v>18</v>
      </c>
      <c r="D6" s="15" t="s">
        <v>20</v>
      </c>
      <c r="E6" s="311" t="s">
        <v>18</v>
      </c>
      <c r="F6" s="16" t="s">
        <v>20</v>
      </c>
    </row>
    <row r="7" spans="1:6" ht="15.75" customHeight="1">
      <c r="A7" s="315"/>
      <c r="B7" s="318"/>
      <c r="C7" s="304"/>
      <c r="D7" s="29" t="s">
        <v>21</v>
      </c>
      <c r="E7" s="312"/>
      <c r="F7" s="34" t="s">
        <v>22</v>
      </c>
    </row>
    <row r="8" spans="1:6" ht="14.25" customHeight="1">
      <c r="A8" s="316"/>
      <c r="B8" s="319"/>
      <c r="C8" s="305"/>
      <c r="D8" s="29" t="s">
        <v>19</v>
      </c>
      <c r="E8" s="313"/>
      <c r="F8" s="17" t="s">
        <v>23</v>
      </c>
    </row>
    <row r="9" spans="1:7" s="4" customFormat="1" ht="19.5" customHeight="1">
      <c r="A9" s="320" t="s">
        <v>26</v>
      </c>
      <c r="B9" s="321"/>
      <c r="C9" s="321"/>
      <c r="D9" s="321"/>
      <c r="E9" s="321"/>
      <c r="F9" s="322"/>
      <c r="G9" s="3"/>
    </row>
    <row r="10" spans="1:7" ht="24.75" customHeight="1">
      <c r="A10" s="18" t="s">
        <v>0</v>
      </c>
      <c r="B10" s="35">
        <f>SUM('[3]Circulatia monedei national (2)'!$AW$15)/1000000</f>
        <v>73.021188</v>
      </c>
      <c r="C10" s="22">
        <f>SUM(B10*C19/B19)</f>
        <v>0.3834174199802888</v>
      </c>
      <c r="D10" s="41">
        <f>SUM(B10/1)</f>
        <v>73.021188</v>
      </c>
      <c r="E10" s="44">
        <f>SUM(D10*E19/D19)</f>
        <v>26.263385314712018</v>
      </c>
      <c r="F10" s="61">
        <f>SUM(D10/G10)</f>
        <v>20.514468195927684</v>
      </c>
      <c r="G10" s="122">
        <f>SUM(Populatia!I9)/1000000</f>
        <v>3.559497</v>
      </c>
    </row>
    <row r="11" spans="1:6" ht="24.75" customHeight="1">
      <c r="A11" s="19" t="s">
        <v>1</v>
      </c>
      <c r="B11" s="36">
        <f>SUM('[3]Circulatia monedei national (2)'!$AW$16)/1000000</f>
        <v>70.39941</v>
      </c>
      <c r="C11" s="23">
        <f>SUM(B11*C19/B19)</f>
        <v>0.3696510682671247</v>
      </c>
      <c r="D11" s="30">
        <f>SUM(B11/5)</f>
        <v>14.079882000000001</v>
      </c>
      <c r="E11" s="45">
        <f>SUM(D11*E19/D19)</f>
        <v>5.0640831281966845</v>
      </c>
      <c r="F11" s="62">
        <f>SUM(D11/G10)</f>
        <v>3.9555819263227363</v>
      </c>
    </row>
    <row r="12" spans="1:6" ht="24.75" customHeight="1">
      <c r="A12" s="19" t="s">
        <v>2</v>
      </c>
      <c r="B12" s="36">
        <f>SUM('[3]Circulatia monedei national (2)'!$AW$17)/1000000</f>
        <v>333.04877</v>
      </c>
      <c r="C12" s="23">
        <f>SUM(B12*C19/B19)</f>
        <v>1.7487622924048924</v>
      </c>
      <c r="D12" s="30">
        <f>SUM(B12/10)</f>
        <v>33.304877</v>
      </c>
      <c r="E12" s="45">
        <f>SUM(D12*E19/D19)</f>
        <v>11.978698806024493</v>
      </c>
      <c r="F12" s="62">
        <f>SUM(D12/G10)</f>
        <v>9.356624545546744</v>
      </c>
    </row>
    <row r="13" spans="1:6" ht="24.75" customHeight="1">
      <c r="A13" s="19" t="s">
        <v>3</v>
      </c>
      <c r="B13" s="36">
        <f>SUM('[3]Circulatia monedei national (2)'!$AW$18)/1000000</f>
        <v>458.08422</v>
      </c>
      <c r="C13" s="23">
        <f>SUM(B13*C19/B19)</f>
        <v>2.405294607999024</v>
      </c>
      <c r="D13" s="30">
        <f>SUM(B13/20)</f>
        <v>22.904211</v>
      </c>
      <c r="E13" s="45">
        <f>SUM(D13*E19/D19)</f>
        <v>8.237911971830224</v>
      </c>
      <c r="F13" s="62">
        <f>SUM(D13/G10)</f>
        <v>6.4346763039834</v>
      </c>
    </row>
    <row r="14" spans="1:6" ht="24.75" customHeight="1">
      <c r="A14" s="19" t="s">
        <v>4</v>
      </c>
      <c r="B14" s="36">
        <f>SUM('[3]Circulatia monedei national (2)'!$AW$19)/1000000</f>
        <v>2199.0753</v>
      </c>
      <c r="C14" s="23">
        <f>SUM(B14*C19/B19)</f>
        <v>11.546837307938343</v>
      </c>
      <c r="D14" s="30">
        <f>SUM(B14/50)</f>
        <v>43.981505999999996</v>
      </c>
      <c r="E14" s="45">
        <f>SUM(D14*E19/D19)</f>
        <v>15.818740703031546</v>
      </c>
      <c r="F14" s="62">
        <f>SUM(D14/G10)</f>
        <v>12.356101437927887</v>
      </c>
    </row>
    <row r="15" spans="1:6" ht="24.75" customHeight="1">
      <c r="A15" s="19" t="s">
        <v>5</v>
      </c>
      <c r="B15" s="36">
        <f>SUM('[3]Circulatia monedei national (2)'!$AW$20)/1000000</f>
        <v>4481.4041</v>
      </c>
      <c r="C15" s="23">
        <f>SUM(B15*C19/B19)</f>
        <v>23.53081954666484</v>
      </c>
      <c r="D15" s="30">
        <f>SUM(B15/100)</f>
        <v>44.814040999999996</v>
      </c>
      <c r="E15" s="45">
        <f>SUM(D15*E19/D19)</f>
        <v>16.11817690904046</v>
      </c>
      <c r="F15" s="62">
        <f>SUM(D15/G10)</f>
        <v>12.589992630981287</v>
      </c>
    </row>
    <row r="16" spans="1:6" ht="24.75" customHeight="1">
      <c r="A16" s="19" t="s">
        <v>6</v>
      </c>
      <c r="B16" s="36">
        <f>SUM('[3]Circulatia monedei national (2)'!$AW$21)/1000000</f>
        <v>8100.2644</v>
      </c>
      <c r="C16" s="23">
        <f>SUM(B16*C19/B19)</f>
        <v>42.53262049648086</v>
      </c>
      <c r="D16" s="30">
        <f>SUM(B16/200)</f>
        <v>40.501322</v>
      </c>
      <c r="E16" s="45">
        <f>SUM(D16*E19/D19)</f>
        <v>14.567029852228957</v>
      </c>
      <c r="F16" s="62">
        <f>SUM(D16/G10)</f>
        <v>11.378383518794932</v>
      </c>
    </row>
    <row r="17" spans="1:6" ht="24.75" customHeight="1">
      <c r="A17" s="19" t="s">
        <v>7</v>
      </c>
      <c r="B17" s="36">
        <f>SUM('[3]Circulatia monedei national (2)'!$AW$22)/1000000</f>
        <v>2200.4645</v>
      </c>
      <c r="C17" s="23">
        <f>SUM(B17*C19/B19)</f>
        <v>11.55413167679792</v>
      </c>
      <c r="D17" s="30">
        <f>SUM(B17/500)</f>
        <v>4.400929</v>
      </c>
      <c r="E17" s="45">
        <f>SUM(D17*E19/D19)</f>
        <v>1.5828733718998143</v>
      </c>
      <c r="F17" s="62">
        <f>SUM(D17/G10)</f>
        <v>1.236390703517941</v>
      </c>
    </row>
    <row r="18" spans="1:6" ht="24.75" customHeight="1">
      <c r="A18" s="20" t="s">
        <v>8</v>
      </c>
      <c r="B18" s="37">
        <f>SUM('[3]Circulatia monedei national (2)'!$AW$23)/1000000</f>
        <v>1026.224</v>
      </c>
      <c r="C18" s="24">
        <f>SUM(B18*C19/B19)</f>
        <v>5.3884655834667035</v>
      </c>
      <c r="D18" s="42">
        <f>SUM(B18/1000)</f>
        <v>1.026224</v>
      </c>
      <c r="E18" s="46">
        <f>SUM(D18*E19/D19)</f>
        <v>0.36909994303578064</v>
      </c>
      <c r="F18" s="63">
        <f>SUM(D18/G10)</f>
        <v>0.2883059038959718</v>
      </c>
    </row>
    <row r="19" spans="1:7" s="6" customFormat="1" ht="24.75" customHeight="1">
      <c r="A19" s="21" t="s">
        <v>9</v>
      </c>
      <c r="B19" s="38">
        <f>SUM(B10:B18)</f>
        <v>18941.985888</v>
      </c>
      <c r="C19" s="25">
        <v>99.46</v>
      </c>
      <c r="D19" s="40">
        <f>SUM(D10:D18)</f>
        <v>278.03418000000005</v>
      </c>
      <c r="E19" s="43">
        <v>100</v>
      </c>
      <c r="F19" s="67">
        <f>SUM(F10:F18)</f>
        <v>78.11052516689858</v>
      </c>
      <c r="G19" s="5"/>
    </row>
    <row r="20" spans="1:7" s="6" customFormat="1" ht="32.25" customHeight="1">
      <c r="A20" s="12" t="s">
        <v>17</v>
      </c>
      <c r="B20" s="39">
        <v>9.32</v>
      </c>
      <c r="C20" s="26">
        <v>0.05</v>
      </c>
      <c r="D20" s="110">
        <f>SUM(B20/200)</f>
        <v>0.0466</v>
      </c>
      <c r="E20" s="31"/>
      <c r="F20" s="51"/>
      <c r="G20" s="5"/>
    </row>
    <row r="21" spans="1:6" ht="19.5" customHeight="1">
      <c r="A21" s="306" t="s">
        <v>27</v>
      </c>
      <c r="B21" s="307"/>
      <c r="C21" s="307"/>
      <c r="D21" s="307"/>
      <c r="E21" s="307"/>
      <c r="F21" s="308"/>
    </row>
    <row r="22" spans="1:6" ht="24.75" customHeight="1">
      <c r="A22" s="55" t="s">
        <v>10</v>
      </c>
      <c r="B22" s="10">
        <f>SUM('[3]Circulatia monedei national (2)'!$AW$27)/1000000</f>
        <v>0.6545999699999999</v>
      </c>
      <c r="C22" s="71">
        <f>SUM(B22*C27/B27)</f>
        <v>0.0033977177051735478</v>
      </c>
      <c r="D22" s="41">
        <f>SUM(B22/0.01)</f>
        <v>65.45999699999999</v>
      </c>
      <c r="E22" s="48">
        <f>SUM(D22*E27/D27)</f>
        <v>10.44272131203977</v>
      </c>
      <c r="F22" s="64">
        <f>SUM(D22/G10)</f>
        <v>18.390238002729035</v>
      </c>
    </row>
    <row r="23" spans="1:6" ht="24.75" customHeight="1">
      <c r="A23" s="56" t="s">
        <v>11</v>
      </c>
      <c r="B23" s="10">
        <f>SUM('[3]Circulatia monedei national (2)'!$AW$28)/1000000</f>
        <v>8.80999095</v>
      </c>
      <c r="C23" s="23">
        <f>SUM(B23*C27/B27)</f>
        <v>0.04572848091214201</v>
      </c>
      <c r="D23" s="30">
        <f>SUM(B23/0.05)</f>
        <v>176.199819</v>
      </c>
      <c r="E23" s="49">
        <f>SUM(D23*E27/D27)</f>
        <v>28.108855627488808</v>
      </c>
      <c r="F23" s="64">
        <f>SUM(D23/G10)</f>
        <v>49.50132532770782</v>
      </c>
    </row>
    <row r="24" spans="1:6" ht="24.75" customHeight="1">
      <c r="A24" s="56" t="s">
        <v>12</v>
      </c>
      <c r="B24" s="10">
        <f>SUM('[3]Circulatia monedei national (2)'!$AW$29)/1000000</f>
        <v>18.433999800000002</v>
      </c>
      <c r="C24" s="23">
        <f>SUM(B24*C27/B27)</f>
        <v>0.0956821423282767</v>
      </c>
      <c r="D24" s="30">
        <f>SUM(B24/0.1)</f>
        <v>184.339998</v>
      </c>
      <c r="E24" s="49">
        <f>SUM(D24*E27/D27)</f>
        <v>29.407444454602853</v>
      </c>
      <c r="F24" s="64">
        <f>SUM(D24/G10)</f>
        <v>51.78821558214546</v>
      </c>
    </row>
    <row r="25" spans="1:6" ht="24.75" customHeight="1">
      <c r="A25" s="56" t="s">
        <v>13</v>
      </c>
      <c r="B25" s="10">
        <f>SUM('[3]Circulatia monedei national (2)'!$AW$30)/1000000</f>
        <v>39.699704</v>
      </c>
      <c r="C25" s="23">
        <f>SUM(B25*C27/B27)</f>
        <v>0.20606231798475202</v>
      </c>
      <c r="D25" s="30">
        <f>SUM(B25/0.25)</f>
        <v>158.798816</v>
      </c>
      <c r="E25" s="49">
        <f>SUM(D25*E27/D27)</f>
        <v>25.33290339395956</v>
      </c>
      <c r="F25" s="64">
        <f>SUM(D25/G10)</f>
        <v>44.61271241414166</v>
      </c>
    </row>
    <row r="26" spans="1:6" ht="24.75" customHeight="1">
      <c r="A26" s="57" t="s">
        <v>14</v>
      </c>
      <c r="B26" s="52">
        <f>SUM('[3]Circulatia monedei national (2)'!$AW$31)/1000000</f>
        <v>21.02472</v>
      </c>
      <c r="C26" s="24">
        <f>SUM(B26*C27/B27)</f>
        <v>0.10912934106965572</v>
      </c>
      <c r="D26" s="42">
        <f>SUM(B26/0.5)</f>
        <v>42.04944</v>
      </c>
      <c r="E26" s="50">
        <f>SUM(D26*E27/D27)</f>
        <v>6.708075211909003</v>
      </c>
      <c r="F26" s="64">
        <f>SUM(D26/G10)</f>
        <v>11.813309577167784</v>
      </c>
    </row>
    <row r="27" spans="1:7" s="8" customFormat="1" ht="24.75" customHeight="1">
      <c r="A27" s="58" t="s">
        <v>9</v>
      </c>
      <c r="B27" s="53">
        <f>SUM(B21:B26)</f>
        <v>88.62301472</v>
      </c>
      <c r="C27" s="27">
        <v>0.46</v>
      </c>
      <c r="D27" s="65">
        <f>SUM(D21:D26)</f>
        <v>626.84807</v>
      </c>
      <c r="E27" s="47">
        <v>100</v>
      </c>
      <c r="F27" s="68">
        <f>SUM(F22:F26)</f>
        <v>176.10580090389178</v>
      </c>
      <c r="G27" s="7"/>
    </row>
    <row r="28" spans="1:7" s="8" customFormat="1" ht="32.25" customHeight="1">
      <c r="A28" s="59" t="s">
        <v>16</v>
      </c>
      <c r="B28" s="54">
        <v>4.97</v>
      </c>
      <c r="C28" s="28">
        <v>0.03</v>
      </c>
      <c r="D28" s="73">
        <f>SUM('[1]Circulatia monedei nationale'!$AW$58)/1000000</f>
        <v>0.083131</v>
      </c>
      <c r="E28" s="9"/>
      <c r="F28" s="32"/>
      <c r="G28" s="7"/>
    </row>
    <row r="29" spans="1:7" s="6" customFormat="1" ht="24.75" customHeight="1" thickBot="1">
      <c r="A29" s="60" t="s">
        <v>15</v>
      </c>
      <c r="B29" s="11">
        <f>SUM(B19+B20+B27+B28)</f>
        <v>19044.89890272</v>
      </c>
      <c r="C29" s="66">
        <v>100</v>
      </c>
      <c r="D29" s="11">
        <f>SUM(D19+D20+D27+D28)</f>
        <v>905.011981</v>
      </c>
      <c r="E29" s="33"/>
      <c r="F29" s="69">
        <f>SUM(F19+F27)</f>
        <v>254.21632607079036</v>
      </c>
      <c r="G29" s="5"/>
    </row>
  </sheetData>
  <sheetProtection/>
  <mergeCells count="8">
    <mergeCell ref="A2:F2"/>
    <mergeCell ref="C6:C8"/>
    <mergeCell ref="A21:F21"/>
    <mergeCell ref="A3:F3"/>
    <mergeCell ref="E6:E8"/>
    <mergeCell ref="A6:A8"/>
    <mergeCell ref="B6:B8"/>
    <mergeCell ref="A9:F9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2" spans="1:6" ht="20.25" customHeight="1">
      <c r="A2" s="301" t="s">
        <v>29</v>
      </c>
      <c r="B2" s="302"/>
      <c r="C2" s="302"/>
      <c r="D2" s="302"/>
      <c r="E2" s="302"/>
      <c r="F2" s="302"/>
    </row>
    <row r="3" spans="1:6" ht="20.25" customHeight="1">
      <c r="A3" s="309" t="s">
        <v>73</v>
      </c>
      <c r="B3" s="310"/>
      <c r="C3" s="310"/>
      <c r="D3" s="310"/>
      <c r="E3" s="310"/>
      <c r="F3" s="310"/>
    </row>
    <row r="4" ht="15">
      <c r="C4" s="14"/>
    </row>
    <row r="5" spans="1:6" ht="19.5" customHeight="1" thickBot="1">
      <c r="A5" s="2"/>
      <c r="B5" s="2"/>
      <c r="C5" s="13">
        <f>SUM(C10:C18)</f>
        <v>99.46</v>
      </c>
      <c r="D5" s="2"/>
      <c r="E5" s="2"/>
      <c r="F5" s="2"/>
    </row>
    <row r="6" spans="1:6" ht="21" customHeight="1">
      <c r="A6" s="314" t="s">
        <v>24</v>
      </c>
      <c r="B6" s="317" t="s">
        <v>25</v>
      </c>
      <c r="C6" s="303" t="s">
        <v>18</v>
      </c>
      <c r="D6" s="112" t="s">
        <v>20</v>
      </c>
      <c r="E6" s="311" t="s">
        <v>18</v>
      </c>
      <c r="F6" s="111" t="s">
        <v>20</v>
      </c>
    </row>
    <row r="7" spans="1:6" ht="15.75" customHeight="1">
      <c r="A7" s="315"/>
      <c r="B7" s="318"/>
      <c r="C7" s="304"/>
      <c r="D7" s="29" t="s">
        <v>21</v>
      </c>
      <c r="E7" s="312"/>
      <c r="F7" s="34" t="s">
        <v>22</v>
      </c>
    </row>
    <row r="8" spans="1:6" ht="14.25" customHeight="1">
      <c r="A8" s="316"/>
      <c r="B8" s="319"/>
      <c r="C8" s="305"/>
      <c r="D8" s="29" t="s">
        <v>19</v>
      </c>
      <c r="E8" s="313"/>
      <c r="F8" s="17" t="s">
        <v>23</v>
      </c>
    </row>
    <row r="9" spans="1:7" s="4" customFormat="1" ht="19.5" customHeight="1">
      <c r="A9" s="320" t="s">
        <v>26</v>
      </c>
      <c r="B9" s="321"/>
      <c r="C9" s="321"/>
      <c r="D9" s="321"/>
      <c r="E9" s="321"/>
      <c r="F9" s="322"/>
      <c r="G9" s="3"/>
    </row>
    <row r="10" spans="1:7" ht="24.75" customHeight="1">
      <c r="A10" s="18" t="s">
        <v>0</v>
      </c>
      <c r="B10" s="113">
        <v>78.28</v>
      </c>
      <c r="C10" s="22">
        <f>SUM(B10*C19/B19)</f>
        <v>0.4073661651413012</v>
      </c>
      <c r="D10" s="41">
        <f>SUM(B10/1)</f>
        <v>78.28</v>
      </c>
      <c r="E10" s="44">
        <f>SUM(D10*E19/D19)</f>
        <v>30.364448242715742</v>
      </c>
      <c r="F10" s="61">
        <f>SUM(D10/G10)</f>
        <v>22.00338764470994</v>
      </c>
      <c r="G10" s="122">
        <f>SUM(Populatia!J9)/1000000</f>
        <v>3.557634</v>
      </c>
    </row>
    <row r="11" spans="1:6" ht="24.75" customHeight="1">
      <c r="A11" s="19" t="s">
        <v>1</v>
      </c>
      <c r="B11" s="114">
        <v>67.89</v>
      </c>
      <c r="C11" s="23">
        <f>SUM(B11*C19/B19)</f>
        <v>0.3532969973357555</v>
      </c>
      <c r="D11" s="30">
        <f>SUM(B11/5)</f>
        <v>13.578</v>
      </c>
      <c r="E11" s="45">
        <f>SUM(D11*E19/D19)</f>
        <v>5.2668431047469895</v>
      </c>
      <c r="F11" s="62">
        <f>SUM(D11/G10)</f>
        <v>3.81658146959468</v>
      </c>
    </row>
    <row r="12" spans="1:6" ht="24.75" customHeight="1">
      <c r="A12" s="19" t="s">
        <v>2</v>
      </c>
      <c r="B12" s="114">
        <v>234.79</v>
      </c>
      <c r="C12" s="23">
        <f>SUM(B12*C19/B19)</f>
        <v>1.2218382973112685</v>
      </c>
      <c r="D12" s="30">
        <f>SUM(B12/10)</f>
        <v>23.479</v>
      </c>
      <c r="E12" s="45">
        <f>SUM(D12*E19/D19)</f>
        <v>9.107394996049091</v>
      </c>
      <c r="F12" s="62">
        <f>SUM(D12/G10)</f>
        <v>6.5996108649737435</v>
      </c>
    </row>
    <row r="13" spans="1:6" ht="24.75" customHeight="1">
      <c r="A13" s="19" t="s">
        <v>3</v>
      </c>
      <c r="B13" s="114">
        <v>324.68</v>
      </c>
      <c r="C13" s="23">
        <f>SUM(B13*C19/B19)</f>
        <v>1.6896224642064088</v>
      </c>
      <c r="D13" s="30">
        <f>SUM(B13/20)</f>
        <v>16.234</v>
      </c>
      <c r="E13" s="45">
        <f>SUM(D13*E19/D19)</f>
        <v>6.297093162650069</v>
      </c>
      <c r="F13" s="62">
        <f>SUM(D13/G10)</f>
        <v>4.563145056517899</v>
      </c>
    </row>
    <row r="14" spans="1:6" ht="24.75" customHeight="1">
      <c r="A14" s="19" t="s">
        <v>4</v>
      </c>
      <c r="B14" s="114">
        <v>1697.38</v>
      </c>
      <c r="C14" s="23">
        <f>SUM(B14*C19/B19)</f>
        <v>8.833101448486739</v>
      </c>
      <c r="D14" s="30">
        <f>SUM(B14/50)</f>
        <v>33.9476</v>
      </c>
      <c r="E14" s="45">
        <f>SUM(D14*E19/D19)</f>
        <v>13.168116289785603</v>
      </c>
      <c r="F14" s="62">
        <f>SUM(D14/G10)</f>
        <v>9.542184496775103</v>
      </c>
    </row>
    <row r="15" spans="1:6" ht="24.75" customHeight="1">
      <c r="A15" s="19" t="s">
        <v>5</v>
      </c>
      <c r="B15" s="114">
        <v>4167.03</v>
      </c>
      <c r="C15" s="23">
        <f>SUM(B15*C19/B19)</f>
        <v>21.68506682586556</v>
      </c>
      <c r="D15" s="30">
        <f>SUM(B15/100)</f>
        <v>41.6703</v>
      </c>
      <c r="E15" s="45">
        <f>SUM(D15*E19/D19)</f>
        <v>16.163715733372992</v>
      </c>
      <c r="F15" s="62">
        <f>SUM(D15/G10)</f>
        <v>11.712924938315744</v>
      </c>
    </row>
    <row r="16" spans="1:6" ht="24.75" customHeight="1">
      <c r="A16" s="19" t="s">
        <v>6</v>
      </c>
      <c r="B16" s="114">
        <v>8993.23</v>
      </c>
      <c r="C16" s="23">
        <f>SUM(B16*C19/B19)</f>
        <v>46.80042944984292</v>
      </c>
      <c r="D16" s="30">
        <f>SUM(B16/200)</f>
        <v>44.96615</v>
      </c>
      <c r="E16" s="45">
        <f>SUM(D16*E19/D19)</f>
        <v>17.44216063297384</v>
      </c>
      <c r="F16" s="62">
        <f>SUM(D16/G10)</f>
        <v>12.63934120260825</v>
      </c>
    </row>
    <row r="17" spans="1:6" ht="24.75" customHeight="1">
      <c r="A17" s="19" t="s">
        <v>7</v>
      </c>
      <c r="B17" s="114">
        <v>2097.36</v>
      </c>
      <c r="C17" s="23">
        <f>SUM(B17*C19/B19)</f>
        <v>10.914582270321404</v>
      </c>
      <c r="D17" s="30">
        <f>SUM(B17/500)</f>
        <v>4.19472</v>
      </c>
      <c r="E17" s="45">
        <f>SUM(D17*E19/D19)</f>
        <v>1.6271123956653626</v>
      </c>
      <c r="F17" s="62">
        <f>SUM(D17/G10)</f>
        <v>1.1790757565280745</v>
      </c>
    </row>
    <row r="18" spans="1:6" ht="24.75" customHeight="1">
      <c r="A18" s="20" t="s">
        <v>8</v>
      </c>
      <c r="B18" s="115">
        <v>1451.72</v>
      </c>
      <c r="C18" s="24">
        <f>SUM(B18*C19/B19)</f>
        <v>7.554696081488628</v>
      </c>
      <c r="D18" s="42">
        <f>SUM(B18/1000)</f>
        <v>1.4517200000000001</v>
      </c>
      <c r="E18" s="46">
        <f>SUM(D18*E19/D19)</f>
        <v>0.563115442040308</v>
      </c>
      <c r="F18" s="63">
        <f>SUM(D18/G10)</f>
        <v>0.4080577147621144</v>
      </c>
    </row>
    <row r="19" spans="1:7" s="6" customFormat="1" ht="24.75" customHeight="1">
      <c r="A19" s="21" t="s">
        <v>9</v>
      </c>
      <c r="B19" s="38">
        <f>SUM(B10:B18)</f>
        <v>19112.36</v>
      </c>
      <c r="C19" s="25">
        <v>99.46</v>
      </c>
      <c r="D19" s="40">
        <f>SUM(D10:D18)</f>
        <v>257.80149</v>
      </c>
      <c r="E19" s="43">
        <v>100</v>
      </c>
      <c r="F19" s="67">
        <f>SUM(F10:F18)</f>
        <v>72.46430914478553</v>
      </c>
      <c r="G19" s="5"/>
    </row>
    <row r="20" spans="1:7" s="6" customFormat="1" ht="32.25" customHeight="1">
      <c r="A20" s="12" t="s">
        <v>17</v>
      </c>
      <c r="B20" s="39">
        <v>9.35</v>
      </c>
      <c r="C20" s="26">
        <v>0.05</v>
      </c>
      <c r="D20" s="110">
        <f>SUM(B20/200)</f>
        <v>0.04675</v>
      </c>
      <c r="E20" s="31"/>
      <c r="F20" s="51"/>
      <c r="G20" s="5"/>
    </row>
    <row r="21" spans="1:6" ht="19.5" customHeight="1">
      <c r="A21" s="306" t="s">
        <v>27</v>
      </c>
      <c r="B21" s="307"/>
      <c r="C21" s="307"/>
      <c r="D21" s="307"/>
      <c r="E21" s="307"/>
      <c r="F21" s="308"/>
    </row>
    <row r="22" spans="1:6" ht="24.75" customHeight="1">
      <c r="A22" s="55" t="s">
        <v>10</v>
      </c>
      <c r="B22" s="116">
        <v>0.67</v>
      </c>
      <c r="C22" s="71">
        <f>SUM(B22*C27/B27)</f>
        <v>0.0032245239589872355</v>
      </c>
      <c r="D22" s="41">
        <f>SUM(B22/0.01)</f>
        <v>67</v>
      </c>
      <c r="E22" s="48">
        <f>SUM(D22*E27/D27)</f>
        <v>9.941537822358073</v>
      </c>
      <c r="F22" s="64">
        <f>SUM(D22/G10)</f>
        <v>18.83274108578904</v>
      </c>
    </row>
    <row r="23" spans="1:6" ht="24.75" customHeight="1">
      <c r="A23" s="56" t="s">
        <v>11</v>
      </c>
      <c r="B23" s="116">
        <v>9.35</v>
      </c>
      <c r="C23" s="23">
        <f>SUM(B23*C27/B27)</f>
        <v>0.0449989537560159</v>
      </c>
      <c r="D23" s="30">
        <f>SUM(B23/0.05)</f>
        <v>186.99999999999997</v>
      </c>
      <c r="E23" s="49">
        <f>SUM(D23*E27/D27)</f>
        <v>27.747277205685958</v>
      </c>
      <c r="F23" s="64">
        <f>SUM(D23/G10)</f>
        <v>52.56302362750074</v>
      </c>
    </row>
    <row r="24" spans="1:6" ht="24.75" customHeight="1">
      <c r="A24" s="56" t="s">
        <v>12</v>
      </c>
      <c r="B24" s="116">
        <v>19.99</v>
      </c>
      <c r="C24" s="23">
        <f>SUM(B24*C27/B27)</f>
        <v>0.09620631931366393</v>
      </c>
      <c r="D24" s="30">
        <f>SUM(B24/0.1)</f>
        <v>199.89999999999998</v>
      </c>
      <c r="E24" s="49">
        <f>SUM(D24*E27/D27)</f>
        <v>29.661394189393707</v>
      </c>
      <c r="F24" s="64">
        <f>SUM(D24/G10)</f>
        <v>56.18902900073475</v>
      </c>
    </row>
    <row r="25" spans="1:6" ht="24.75" customHeight="1">
      <c r="A25" s="56" t="s">
        <v>13</v>
      </c>
      <c r="B25" s="116">
        <v>44.45</v>
      </c>
      <c r="C25" s="23">
        <f>SUM(B25*C27/B27)</f>
        <v>0.2139255074283323</v>
      </c>
      <c r="D25" s="30">
        <f>SUM(B25/0.25)</f>
        <v>177.8</v>
      </c>
      <c r="E25" s="49">
        <f>SUM(D25*E27/D27)</f>
        <v>26.382170519630826</v>
      </c>
      <c r="F25" s="64">
        <f>SUM(D25/G10)</f>
        <v>49.977035299302855</v>
      </c>
    </row>
    <row r="26" spans="1:6" ht="24.75" customHeight="1">
      <c r="A26" s="57" t="s">
        <v>14</v>
      </c>
      <c r="B26" s="117">
        <v>21.12</v>
      </c>
      <c r="C26" s="24">
        <f>SUM(B26*C27/B27)</f>
        <v>0.10164469554300062</v>
      </c>
      <c r="D26" s="42">
        <f>SUM(B26/0.5)</f>
        <v>42.24</v>
      </c>
      <c r="E26" s="50">
        <f>SUM(D26*E27/D27)</f>
        <v>6.267620262931418</v>
      </c>
      <c r="F26" s="64">
        <f>SUM(D26/G10)</f>
        <v>11.873059454682522</v>
      </c>
    </row>
    <row r="27" spans="1:7" s="8" customFormat="1" ht="24.75" customHeight="1">
      <c r="A27" s="58" t="s">
        <v>9</v>
      </c>
      <c r="B27" s="53">
        <f>SUM(B21:B26)</f>
        <v>95.58000000000001</v>
      </c>
      <c r="C27" s="27">
        <v>0.46</v>
      </c>
      <c r="D27" s="65">
        <f>SUM(D21:D26)</f>
        <v>673.94</v>
      </c>
      <c r="E27" s="47">
        <v>100</v>
      </c>
      <c r="F27" s="68">
        <f>SUM(F22:F26)</f>
        <v>189.43488846800992</v>
      </c>
      <c r="G27" s="7"/>
    </row>
    <row r="28" spans="1:7" s="8" customFormat="1" ht="32.25" customHeight="1">
      <c r="A28" s="59" t="s">
        <v>16</v>
      </c>
      <c r="B28" s="54">
        <v>5.24</v>
      </c>
      <c r="C28" s="28">
        <v>0.03</v>
      </c>
      <c r="D28" s="73">
        <f>SUM('[1]Circulatia monedei nationale'!$AW$58)/1000000</f>
        <v>0.083131</v>
      </c>
      <c r="E28" s="9"/>
      <c r="F28" s="32"/>
      <c r="G28" s="7"/>
    </row>
    <row r="29" spans="1:7" s="6" customFormat="1" ht="24.75" customHeight="1" thickBot="1">
      <c r="A29" s="60" t="s">
        <v>15</v>
      </c>
      <c r="B29" s="11">
        <f>SUM(B19+B20+B27+B28)</f>
        <v>19222.530000000002</v>
      </c>
      <c r="C29" s="66">
        <v>100</v>
      </c>
      <c r="D29" s="11">
        <f>SUM(D19+D20+D27+D28)</f>
        <v>931.8713710000001</v>
      </c>
      <c r="E29" s="33"/>
      <c r="F29" s="69">
        <f>SUM(F19+F27)</f>
        <v>261.89919761279543</v>
      </c>
      <c r="G29" s="5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23"/>
      <c r="B1" s="123"/>
      <c r="C1" s="123"/>
      <c r="D1" s="123"/>
      <c r="E1" s="123"/>
      <c r="F1" s="123"/>
      <c r="G1" s="123"/>
    </row>
    <row r="2" spans="1:7" ht="20.25" customHeight="1">
      <c r="A2" s="329" t="s">
        <v>29</v>
      </c>
      <c r="B2" s="330"/>
      <c r="C2" s="330"/>
      <c r="D2" s="330"/>
      <c r="E2" s="330"/>
      <c r="F2" s="330"/>
      <c r="G2" s="123"/>
    </row>
    <row r="3" spans="1:7" ht="20.25" customHeight="1">
      <c r="A3" s="329" t="s">
        <v>72</v>
      </c>
      <c r="B3" s="330"/>
      <c r="C3" s="330"/>
      <c r="D3" s="330"/>
      <c r="E3" s="330"/>
      <c r="F3" s="330"/>
      <c r="G3" s="123"/>
    </row>
    <row r="4" spans="1:7" ht="15">
      <c r="A4" s="123"/>
      <c r="B4" s="123"/>
      <c r="C4" s="124"/>
      <c r="D4" s="123"/>
      <c r="E4" s="123"/>
      <c r="F4" s="123"/>
      <c r="G4" s="123"/>
    </row>
    <row r="5" spans="1:7" ht="19.5" customHeight="1" thickBot="1">
      <c r="A5" s="125"/>
      <c r="B5" s="125"/>
      <c r="C5" s="126">
        <f>SUM(C10:C18)</f>
        <v>99.45999999999998</v>
      </c>
      <c r="D5" s="125"/>
      <c r="E5" s="125"/>
      <c r="F5" s="125"/>
      <c r="G5" s="123"/>
    </row>
    <row r="6" spans="1:7" ht="21" customHeight="1">
      <c r="A6" s="331" t="s">
        <v>24</v>
      </c>
      <c r="B6" s="334" t="s">
        <v>67</v>
      </c>
      <c r="C6" s="337" t="s">
        <v>18</v>
      </c>
      <c r="D6" s="127" t="s">
        <v>20</v>
      </c>
      <c r="E6" s="340" t="s">
        <v>18</v>
      </c>
      <c r="F6" s="128" t="s">
        <v>20</v>
      </c>
      <c r="G6" s="123"/>
    </row>
    <row r="7" spans="1:7" ht="15.75" customHeight="1">
      <c r="A7" s="332"/>
      <c r="B7" s="335"/>
      <c r="C7" s="338"/>
      <c r="D7" s="129" t="s">
        <v>21</v>
      </c>
      <c r="E7" s="341"/>
      <c r="F7" s="130" t="s">
        <v>22</v>
      </c>
      <c r="G7" s="123"/>
    </row>
    <row r="8" spans="1:7" ht="14.25" customHeight="1">
      <c r="A8" s="333"/>
      <c r="B8" s="336"/>
      <c r="C8" s="339"/>
      <c r="D8" s="129" t="s">
        <v>68</v>
      </c>
      <c r="E8" s="342"/>
      <c r="F8" s="131" t="s">
        <v>23</v>
      </c>
      <c r="G8" s="123"/>
    </row>
    <row r="9" spans="1:7" s="4" customFormat="1" ht="19.5" customHeight="1">
      <c r="A9" s="323" t="s">
        <v>26</v>
      </c>
      <c r="B9" s="324"/>
      <c r="C9" s="324"/>
      <c r="D9" s="324"/>
      <c r="E9" s="324"/>
      <c r="F9" s="325"/>
      <c r="G9" s="132"/>
    </row>
    <row r="10" spans="1:7" ht="24.75" customHeight="1">
      <c r="A10" s="133" t="s">
        <v>0</v>
      </c>
      <c r="B10" s="134">
        <v>80.46</v>
      </c>
      <c r="C10" s="135">
        <f>SUM(B10*C19/B19)</f>
        <v>0.47264922241509333</v>
      </c>
      <c r="D10" s="136">
        <f>SUM(B10/1)</f>
        <v>80.46</v>
      </c>
      <c r="E10" s="137">
        <f>SUM(D10*E19/D19)</f>
        <v>34.82690818863458</v>
      </c>
      <c r="F10" s="138">
        <f>SUM(D10/G10)</f>
        <v>22.63189916400363</v>
      </c>
      <c r="G10" s="139">
        <f>SUM(Populatia!K9)/1000000</f>
        <v>3.555159</v>
      </c>
    </row>
    <row r="11" spans="1:7" ht="24.75" customHeight="1">
      <c r="A11" s="140" t="s">
        <v>1</v>
      </c>
      <c r="B11" s="141">
        <v>72.12</v>
      </c>
      <c r="C11" s="142">
        <f>SUM(B11*C19/B19)</f>
        <v>0.42365724484932304</v>
      </c>
      <c r="D11" s="143">
        <f>SUM(B11/5)</f>
        <v>14.424000000000001</v>
      </c>
      <c r="E11" s="144">
        <f>SUM(D11*E19/D19)</f>
        <v>6.243392042168348</v>
      </c>
      <c r="F11" s="145">
        <f>SUM(D11/G10)</f>
        <v>4.057202504866871</v>
      </c>
      <c r="G11" s="123"/>
    </row>
    <row r="12" spans="1:7" ht="24.75" customHeight="1">
      <c r="A12" s="140" t="s">
        <v>2</v>
      </c>
      <c r="B12" s="141">
        <v>181.14</v>
      </c>
      <c r="C12" s="142">
        <f>SUM(B12*C19/B19)</f>
        <v>1.0640775559069104</v>
      </c>
      <c r="D12" s="143">
        <f>SUM(B12/10)</f>
        <v>18.113999999999997</v>
      </c>
      <c r="E12" s="144">
        <f>SUM(D12*E19/D19)</f>
        <v>7.840599240975973</v>
      </c>
      <c r="F12" s="145">
        <f>SUM(D12/G10)</f>
        <v>5.095130766303278</v>
      </c>
      <c r="G12" s="123"/>
    </row>
    <row r="13" spans="1:7" ht="24.75" customHeight="1">
      <c r="A13" s="140" t="s">
        <v>3</v>
      </c>
      <c r="B13" s="141">
        <v>256.89</v>
      </c>
      <c r="C13" s="142">
        <f>SUM(B13*C19/B19)</f>
        <v>1.5090586471068024</v>
      </c>
      <c r="D13" s="143">
        <f>SUM(B13/20)</f>
        <v>12.8445</v>
      </c>
      <c r="E13" s="144">
        <f>SUM(D13*E19/D19)</f>
        <v>5.5597094485324</v>
      </c>
      <c r="F13" s="145">
        <f>SUM(D13/G10)</f>
        <v>3.6129185783251887</v>
      </c>
      <c r="G13" s="123"/>
    </row>
    <row r="14" spans="1:7" ht="24.75" customHeight="1">
      <c r="A14" s="140" t="s">
        <v>4</v>
      </c>
      <c r="B14" s="141">
        <v>1342.07</v>
      </c>
      <c r="C14" s="142">
        <f>SUM(B14*C19/B19)</f>
        <v>7.883772581737811</v>
      </c>
      <c r="D14" s="143">
        <f>SUM(B14/50)</f>
        <v>26.8414</v>
      </c>
      <c r="E14" s="144">
        <f>SUM(D14*E19/D19)</f>
        <v>11.618232332269654</v>
      </c>
      <c r="F14" s="145">
        <f>SUM(D14/G10)</f>
        <v>7.5499858093548</v>
      </c>
      <c r="G14" s="123"/>
    </row>
    <row r="15" spans="1:7" ht="24.75" customHeight="1">
      <c r="A15" s="140" t="s">
        <v>5</v>
      </c>
      <c r="B15" s="141">
        <v>3017.53</v>
      </c>
      <c r="C15" s="142">
        <f>SUM(B15*C19/B19)</f>
        <v>17.725990655160533</v>
      </c>
      <c r="D15" s="143">
        <f>SUM(B15/100)</f>
        <v>30.175300000000004</v>
      </c>
      <c r="E15" s="144">
        <f>SUM(D15*E19/D19)</f>
        <v>13.061302543680156</v>
      </c>
      <c r="F15" s="145">
        <f>SUM(D15/G10)</f>
        <v>8.48774977434202</v>
      </c>
      <c r="G15" s="123"/>
    </row>
    <row r="16" spans="1:7" ht="24.75" customHeight="1">
      <c r="A16" s="140" t="s">
        <v>6</v>
      </c>
      <c r="B16" s="141">
        <v>8542.03</v>
      </c>
      <c r="C16" s="142">
        <f>SUM(B16*C19/B19)</f>
        <v>50.178770039105146</v>
      </c>
      <c r="D16" s="143">
        <f>SUM(B16/200)</f>
        <v>42.710150000000006</v>
      </c>
      <c r="E16" s="144">
        <f>SUM(D16*E19/D19)</f>
        <v>18.486980770231316</v>
      </c>
      <c r="F16" s="145">
        <f>SUM(D16/G10)</f>
        <v>12.013569575931767</v>
      </c>
      <c r="G16" s="123"/>
    </row>
    <row r="17" spans="1:7" ht="24.75" customHeight="1">
      <c r="A17" s="140" t="s">
        <v>7</v>
      </c>
      <c r="B17" s="141">
        <v>2019.88</v>
      </c>
      <c r="C17" s="142">
        <f>SUM(B17*C19/B19)</f>
        <v>11.86545751145661</v>
      </c>
      <c r="D17" s="143">
        <f>SUM(B17/500)</f>
        <v>4.03976</v>
      </c>
      <c r="E17" s="144">
        <f>SUM(D17*E19/D19)</f>
        <v>1.7485999331856632</v>
      </c>
      <c r="F17" s="145">
        <f>SUM(D17/G10)</f>
        <v>1.1363092339892533</v>
      </c>
      <c r="G17" s="123"/>
    </row>
    <row r="18" spans="1:7" ht="24.75" customHeight="1">
      <c r="A18" s="146" t="s">
        <v>8</v>
      </c>
      <c r="B18" s="147">
        <v>1419.15</v>
      </c>
      <c r="C18" s="148">
        <f>SUM(B18*C19/B19)</f>
        <v>8.336566542261743</v>
      </c>
      <c r="D18" s="149">
        <f>SUM(B18/1000)</f>
        <v>1.4191500000000001</v>
      </c>
      <c r="E18" s="150">
        <f>SUM(D18*E19/D19)</f>
        <v>0.6142755003219088</v>
      </c>
      <c r="F18" s="151">
        <f>SUM(D18/G10)</f>
        <v>0.39918045859552276</v>
      </c>
      <c r="G18" s="123"/>
    </row>
    <row r="19" spans="1:7" s="6" customFormat="1" ht="24.75" customHeight="1">
      <c r="A19" s="152" t="s">
        <v>9</v>
      </c>
      <c r="B19" s="153">
        <f>SUM(B10:B18)</f>
        <v>16931.270000000004</v>
      </c>
      <c r="C19" s="154">
        <v>99.46</v>
      </c>
      <c r="D19" s="155">
        <f>SUM(D10:D18)</f>
        <v>231.02826</v>
      </c>
      <c r="E19" s="156">
        <v>100</v>
      </c>
      <c r="F19" s="157">
        <f>SUM(F10:F18)</f>
        <v>64.98394586571234</v>
      </c>
      <c r="G19" s="158"/>
    </row>
    <row r="20" spans="1:7" s="6" customFormat="1" ht="32.25" customHeight="1">
      <c r="A20" s="159" t="s">
        <v>17</v>
      </c>
      <c r="B20" s="160">
        <v>9.35</v>
      </c>
      <c r="C20" s="161">
        <v>0.05</v>
      </c>
      <c r="D20" s="162">
        <f>SUM(B20/200)</f>
        <v>0.04675</v>
      </c>
      <c r="E20" s="163"/>
      <c r="F20" s="164"/>
      <c r="G20" s="158"/>
    </row>
    <row r="21" spans="1:7" ht="19.5" customHeight="1">
      <c r="A21" s="326" t="s">
        <v>27</v>
      </c>
      <c r="B21" s="327"/>
      <c r="C21" s="327"/>
      <c r="D21" s="327"/>
      <c r="E21" s="327"/>
      <c r="F21" s="328"/>
      <c r="G21" s="123"/>
    </row>
    <row r="22" spans="1:7" ht="24.75" customHeight="1">
      <c r="A22" s="165" t="s">
        <v>10</v>
      </c>
      <c r="B22" s="166">
        <v>0.69</v>
      </c>
      <c r="C22" s="167">
        <f>SUM(B22*C27/B27)</f>
        <v>0.0031053712943938947</v>
      </c>
      <c r="D22" s="136">
        <v>68.5</v>
      </c>
      <c r="E22" s="168">
        <f>SUM(D22*E27/D27)</f>
        <v>9.551964079037273</v>
      </c>
      <c r="F22" s="169">
        <f>SUM(D22/G10)</f>
        <v>19.267773958914354</v>
      </c>
      <c r="G22" s="123"/>
    </row>
    <row r="23" spans="1:7" ht="24.75" customHeight="1">
      <c r="A23" s="170" t="s">
        <v>11</v>
      </c>
      <c r="B23" s="166">
        <v>9.82</v>
      </c>
      <c r="C23" s="142">
        <f>SUM(B23*C27/B27)</f>
        <v>0.04419528421876529</v>
      </c>
      <c r="D23" s="143">
        <v>196.46</v>
      </c>
      <c r="E23" s="171">
        <f>SUM(D23*E27/D27)</f>
        <v>27.395311868141057</v>
      </c>
      <c r="F23" s="169">
        <f>SUM(D23/G10)</f>
        <v>55.2605382769097</v>
      </c>
      <c r="G23" s="123"/>
    </row>
    <row r="24" spans="1:7" ht="24.75" customHeight="1">
      <c r="A24" s="170" t="s">
        <v>12</v>
      </c>
      <c r="B24" s="166">
        <v>21.44</v>
      </c>
      <c r="C24" s="142">
        <f>SUM(B24*C27/B27)</f>
        <v>0.09649153703160161</v>
      </c>
      <c r="D24" s="143">
        <v>214.47</v>
      </c>
      <c r="E24" s="171">
        <f>SUM(D24*E27/D27)</f>
        <v>29.906711474906917</v>
      </c>
      <c r="F24" s="169">
        <f>SUM(D24/G10)</f>
        <v>60.32641578056002</v>
      </c>
      <c r="G24" s="123"/>
    </row>
    <row r="25" spans="1:7" ht="24.75" customHeight="1">
      <c r="A25" s="170" t="s">
        <v>13</v>
      </c>
      <c r="B25" s="166">
        <v>48.59</v>
      </c>
      <c r="C25" s="142">
        <f>SUM(B25*C27/B27)</f>
        <v>0.21868114665883964</v>
      </c>
      <c r="D25" s="143">
        <v>194.37</v>
      </c>
      <c r="E25" s="171">
        <f>SUM(D25*E27/D27)</f>
        <v>27.10387238018211</v>
      </c>
      <c r="F25" s="169">
        <f>SUM(D25/G10)</f>
        <v>54.67266021013406</v>
      </c>
      <c r="G25" s="123"/>
    </row>
    <row r="26" spans="1:7" ht="24.75" customHeight="1">
      <c r="A26" s="172" t="s">
        <v>14</v>
      </c>
      <c r="B26" s="173">
        <v>21.67</v>
      </c>
      <c r="C26" s="148">
        <f>SUM(B26*C27/B27)</f>
        <v>0.09752666079639957</v>
      </c>
      <c r="D26" s="149">
        <v>43.33</v>
      </c>
      <c r="E26" s="174">
        <f>SUM(D26*E27/D27)</f>
        <v>6.0421401977326274</v>
      </c>
      <c r="F26" s="169">
        <f>SUM(D26/G10)</f>
        <v>12.187921834157065</v>
      </c>
      <c r="G26" s="123"/>
    </row>
    <row r="27" spans="1:7" s="8" customFormat="1" ht="24.75" customHeight="1">
      <c r="A27" s="175" t="s">
        <v>9</v>
      </c>
      <c r="B27" s="176">
        <f>SUM(B21:B26)</f>
        <v>102.21000000000001</v>
      </c>
      <c r="C27" s="177">
        <v>0.46</v>
      </c>
      <c r="D27" s="178">
        <f>SUM(D21:D26)</f>
        <v>717.1300000000001</v>
      </c>
      <c r="E27" s="179">
        <v>100</v>
      </c>
      <c r="F27" s="180">
        <f>SUM(F22:F26)</f>
        <v>201.7153100606752</v>
      </c>
      <c r="G27" s="181"/>
    </row>
    <row r="28" spans="1:7" s="8" customFormat="1" ht="32.25" customHeight="1">
      <c r="A28" s="182" t="s">
        <v>16</v>
      </c>
      <c r="B28" s="183">
        <v>5.47</v>
      </c>
      <c r="C28" s="184">
        <v>0.03</v>
      </c>
      <c r="D28" s="185">
        <v>0.091</v>
      </c>
      <c r="E28" s="186"/>
      <c r="F28" s="187"/>
      <c r="G28" s="181"/>
    </row>
    <row r="29" spans="1:7" s="6" customFormat="1" ht="24.75" customHeight="1" thickBot="1">
      <c r="A29" s="188" t="s">
        <v>15</v>
      </c>
      <c r="B29" s="189">
        <f>SUM(B19+B20+B27+B28)</f>
        <v>17048.300000000003</v>
      </c>
      <c r="C29" s="190">
        <v>100</v>
      </c>
      <c r="D29" s="189">
        <f>SUM(D19+D20+D27+D28)</f>
        <v>948.2960100000001</v>
      </c>
      <c r="E29" s="191"/>
      <c r="F29" s="192">
        <f>SUM(F19+F27)</f>
        <v>266.69925592638754</v>
      </c>
      <c r="G29" s="158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23"/>
      <c r="B1" s="123"/>
      <c r="C1" s="123"/>
      <c r="D1" s="123"/>
      <c r="E1" s="123"/>
      <c r="F1" s="123"/>
      <c r="G1" s="123"/>
    </row>
    <row r="2" spans="1:7" ht="20.25" customHeight="1">
      <c r="A2" s="329" t="s">
        <v>29</v>
      </c>
      <c r="B2" s="330"/>
      <c r="C2" s="330"/>
      <c r="D2" s="330"/>
      <c r="E2" s="330"/>
      <c r="F2" s="330"/>
      <c r="G2" s="123"/>
    </row>
    <row r="3" spans="1:7" ht="20.25" customHeight="1">
      <c r="A3" s="329" t="s">
        <v>71</v>
      </c>
      <c r="B3" s="330"/>
      <c r="C3" s="330"/>
      <c r="D3" s="330"/>
      <c r="E3" s="330"/>
      <c r="F3" s="330"/>
      <c r="G3" s="123"/>
    </row>
    <row r="4" spans="1:7" ht="15">
      <c r="A4" s="123"/>
      <c r="B4" s="123"/>
      <c r="C4" s="124"/>
      <c r="D4" s="123"/>
      <c r="E4" s="123"/>
      <c r="F4" s="123"/>
      <c r="G4" s="123"/>
    </row>
    <row r="5" spans="1:7" ht="19.5" customHeight="1" thickBot="1">
      <c r="A5" s="125"/>
      <c r="B5" s="125"/>
      <c r="C5" s="126">
        <f>SUM(C10:C18)</f>
        <v>99.46</v>
      </c>
      <c r="D5" s="125"/>
      <c r="E5" s="125"/>
      <c r="F5" s="125"/>
      <c r="G5" s="123"/>
    </row>
    <row r="6" spans="1:7" ht="21" customHeight="1">
      <c r="A6" s="331" t="s">
        <v>24</v>
      </c>
      <c r="B6" s="334" t="s">
        <v>67</v>
      </c>
      <c r="C6" s="337" t="s">
        <v>18</v>
      </c>
      <c r="D6" s="127" t="s">
        <v>20</v>
      </c>
      <c r="E6" s="340" t="s">
        <v>18</v>
      </c>
      <c r="F6" s="128" t="s">
        <v>20</v>
      </c>
      <c r="G6" s="123"/>
    </row>
    <row r="7" spans="1:7" ht="15.75" customHeight="1">
      <c r="A7" s="332"/>
      <c r="B7" s="335"/>
      <c r="C7" s="338"/>
      <c r="D7" s="129" t="s">
        <v>21</v>
      </c>
      <c r="E7" s="341"/>
      <c r="F7" s="130" t="s">
        <v>22</v>
      </c>
      <c r="G7" s="123"/>
    </row>
    <row r="8" spans="1:7" ht="14.25" customHeight="1">
      <c r="A8" s="333"/>
      <c r="B8" s="336"/>
      <c r="C8" s="339"/>
      <c r="D8" s="129" t="s">
        <v>68</v>
      </c>
      <c r="E8" s="342"/>
      <c r="F8" s="131" t="s">
        <v>23</v>
      </c>
      <c r="G8" s="123"/>
    </row>
    <row r="9" spans="1:7" s="4" customFormat="1" ht="19.5" customHeight="1">
      <c r="A9" s="323" t="s">
        <v>26</v>
      </c>
      <c r="B9" s="324"/>
      <c r="C9" s="324"/>
      <c r="D9" s="324"/>
      <c r="E9" s="324"/>
      <c r="F9" s="325"/>
      <c r="G9" s="132"/>
    </row>
    <row r="10" spans="1:7" ht="24.75" customHeight="1">
      <c r="A10" s="133" t="s">
        <v>0</v>
      </c>
      <c r="B10" s="134">
        <v>86.72</v>
      </c>
      <c r="C10" s="135">
        <f>SUM(B10*C19/B19)</f>
        <v>0.4570639325689079</v>
      </c>
      <c r="D10" s="136">
        <f>SUM(B10/1)</f>
        <v>86.72</v>
      </c>
      <c r="E10" s="137">
        <f>SUM(D10*E19/D19)</f>
        <v>34.6422279170977</v>
      </c>
      <c r="F10" s="138">
        <f>SUM(D10/G10)</f>
        <v>24.40685598491458</v>
      </c>
      <c r="G10" s="139">
        <f>Populatia!L9/1000000</f>
        <v>3.5531</v>
      </c>
    </row>
    <row r="11" spans="1:7" ht="24.75" customHeight="1">
      <c r="A11" s="140" t="s">
        <v>1</v>
      </c>
      <c r="B11" s="141">
        <v>81.01</v>
      </c>
      <c r="C11" s="142">
        <f>SUM(B11*C19/B19)</f>
        <v>0.42696897114168864</v>
      </c>
      <c r="D11" s="143">
        <f>SUM(B11/5)</f>
        <v>16.202</v>
      </c>
      <c r="E11" s="144">
        <f>SUM(D11*E19/D19)</f>
        <v>6.472248347703148</v>
      </c>
      <c r="F11" s="145">
        <f>SUM(D11/G10)</f>
        <v>4.559961723565338</v>
      </c>
      <c r="G11" s="123"/>
    </row>
    <row r="12" spans="1:7" ht="24.75" customHeight="1">
      <c r="A12" s="140" t="s">
        <v>2</v>
      </c>
      <c r="B12" s="141">
        <v>171.05</v>
      </c>
      <c r="C12" s="142">
        <f>SUM(B12*C19/B19)</f>
        <v>0.9015312000220447</v>
      </c>
      <c r="D12" s="143">
        <f>SUM(B12/10)</f>
        <v>17.105</v>
      </c>
      <c r="E12" s="144">
        <f>SUM(D12*E19/D19)</f>
        <v>6.832971731111117</v>
      </c>
      <c r="F12" s="145">
        <f>SUM(D12/G10)</f>
        <v>4.814105991950691</v>
      </c>
      <c r="G12" s="123"/>
    </row>
    <row r="13" spans="1:7" ht="24.75" customHeight="1">
      <c r="A13" s="140" t="s">
        <v>3</v>
      </c>
      <c r="B13" s="141">
        <v>267.6</v>
      </c>
      <c r="C13" s="142">
        <f>SUM(B13*C19/B19)</f>
        <v>1.4104048472721376</v>
      </c>
      <c r="D13" s="143">
        <f>SUM(B13/20)</f>
        <v>13.38</v>
      </c>
      <c r="E13" s="144">
        <f>SUM(D13*E19/D19)</f>
        <v>5.344937840530064</v>
      </c>
      <c r="F13" s="145">
        <f>SUM(D13/G10)</f>
        <v>3.7657257043145425</v>
      </c>
      <c r="G13" s="123"/>
    </row>
    <row r="14" spans="1:7" ht="24.75" customHeight="1">
      <c r="A14" s="140" t="s">
        <v>4</v>
      </c>
      <c r="B14" s="141">
        <v>1383.68</v>
      </c>
      <c r="C14" s="142">
        <f>SUM(B14*C19/B19)</f>
        <v>7.2927839277784425</v>
      </c>
      <c r="D14" s="143">
        <f>SUM(B14/50)</f>
        <v>27.6736</v>
      </c>
      <c r="E14" s="144">
        <f>SUM(D14*E19/D19)</f>
        <v>11.054833469633243</v>
      </c>
      <c r="F14" s="145">
        <f>SUM(D14/G10)</f>
        <v>7.788578987363148</v>
      </c>
      <c r="G14" s="123"/>
    </row>
    <row r="15" spans="1:7" ht="24.75" customHeight="1">
      <c r="A15" s="140" t="s">
        <v>5</v>
      </c>
      <c r="B15" s="141">
        <v>3364.66</v>
      </c>
      <c r="C15" s="142">
        <f>SUM(B15*C19/B19)</f>
        <v>17.73368002026409</v>
      </c>
      <c r="D15" s="143">
        <f>SUM(B15/100)</f>
        <v>33.6466</v>
      </c>
      <c r="E15" s="144">
        <f>SUM(D15*E19/D19)</f>
        <v>13.44088083297301</v>
      </c>
      <c r="F15" s="145">
        <f>SUM(D15/G10)</f>
        <v>9.469646224423743</v>
      </c>
      <c r="G15" s="123"/>
    </row>
    <row r="16" spans="1:7" ht="24.75" customHeight="1">
      <c r="A16" s="140" t="s">
        <v>6</v>
      </c>
      <c r="B16" s="141">
        <v>9977.34</v>
      </c>
      <c r="C16" s="142">
        <f>SUM(B16*C19/B19)</f>
        <v>52.5862806385732</v>
      </c>
      <c r="D16" s="143">
        <f>SUM(B16/200)</f>
        <v>49.8867</v>
      </c>
      <c r="E16" s="144">
        <f>SUM(D16*E19/D19)</f>
        <v>19.92834907093955</v>
      </c>
      <c r="F16" s="145">
        <f>SUM(D16/G10)</f>
        <v>14.040330978582082</v>
      </c>
      <c r="G16" s="123"/>
    </row>
    <row r="17" spans="1:7" ht="24.75" customHeight="1">
      <c r="A17" s="140" t="s">
        <v>7</v>
      </c>
      <c r="B17" s="141">
        <v>2177.66</v>
      </c>
      <c r="C17" s="142">
        <f>SUM(B17*C19/B19)</f>
        <v>11.477512031803597</v>
      </c>
      <c r="D17" s="143">
        <f>SUM(B17/500)</f>
        <v>4.35532</v>
      </c>
      <c r="E17" s="144">
        <f>SUM(D17*E19/D19)</f>
        <v>1.7398291984766368</v>
      </c>
      <c r="F17" s="145">
        <f>SUM(D17/G10)</f>
        <v>1.225780304522811</v>
      </c>
      <c r="G17" s="123"/>
    </row>
    <row r="18" spans="1:7" ht="24.75" customHeight="1">
      <c r="A18" s="146" t="s">
        <v>8</v>
      </c>
      <c r="B18" s="147">
        <v>1361.1</v>
      </c>
      <c r="C18" s="148">
        <f>SUM(B18*C19/B19)</f>
        <v>7.173774430575883</v>
      </c>
      <c r="D18" s="149">
        <f>SUM(B18/1000)</f>
        <v>1.3611</v>
      </c>
      <c r="E18" s="150">
        <f>SUM(D18*E19/D19)</f>
        <v>0.5437215915355359</v>
      </c>
      <c r="F18" s="151">
        <f>SUM(D18/G10)</f>
        <v>0.3830739354366609</v>
      </c>
      <c r="G18" s="123"/>
    </row>
    <row r="19" spans="1:7" s="6" customFormat="1" ht="24.75" customHeight="1">
      <c r="A19" s="152" t="s">
        <v>9</v>
      </c>
      <c r="B19" s="153">
        <f>SUM(B10:B18)</f>
        <v>18870.82</v>
      </c>
      <c r="C19" s="154">
        <v>99.46</v>
      </c>
      <c r="D19" s="155">
        <f>SUM(D10:D18)</f>
        <v>250.33032</v>
      </c>
      <c r="E19" s="156">
        <v>100</v>
      </c>
      <c r="F19" s="157">
        <f>SUM(F10:F18)</f>
        <v>70.45405983507358</v>
      </c>
      <c r="G19" s="158"/>
    </row>
    <row r="20" spans="1:7" s="6" customFormat="1" ht="32.25" customHeight="1">
      <c r="A20" s="159" t="s">
        <v>17</v>
      </c>
      <c r="B20" s="160">
        <v>9.37</v>
      </c>
      <c r="C20" s="161">
        <v>0.05</v>
      </c>
      <c r="D20" s="162">
        <f>SUM(B20/200)</f>
        <v>0.046849999999999996</v>
      </c>
      <c r="E20" s="163"/>
      <c r="F20" s="164"/>
      <c r="G20" s="158"/>
    </row>
    <row r="21" spans="1:7" ht="19.5" customHeight="1">
      <c r="A21" s="326" t="s">
        <v>27</v>
      </c>
      <c r="B21" s="327"/>
      <c r="C21" s="327"/>
      <c r="D21" s="327"/>
      <c r="E21" s="327"/>
      <c r="F21" s="328"/>
      <c r="G21" s="123"/>
    </row>
    <row r="22" spans="1:7" ht="24.75" customHeight="1">
      <c r="A22" s="165" t="s">
        <v>10</v>
      </c>
      <c r="B22" s="166">
        <v>0.69</v>
      </c>
      <c r="C22" s="167">
        <f>SUM(B22*C27/B27)</f>
        <v>0.002915939366100138</v>
      </c>
      <c r="D22" s="136">
        <v>68.83</v>
      </c>
      <c r="E22" s="168">
        <f>SUM(D22*E27/D27)</f>
        <v>9.069586644002582</v>
      </c>
      <c r="F22" s="169">
        <f>SUM(D22/G10)</f>
        <v>19.371816160535868</v>
      </c>
      <c r="G22" s="123"/>
    </row>
    <row r="23" spans="1:7" ht="24.75" customHeight="1">
      <c r="A23" s="170" t="s">
        <v>11</v>
      </c>
      <c r="B23" s="166">
        <v>10.3</v>
      </c>
      <c r="C23" s="142">
        <f>SUM(B23*C27/B27)</f>
        <v>0.04352779053743684</v>
      </c>
      <c r="D23" s="136">
        <v>205.92</v>
      </c>
      <c r="E23" s="171">
        <f>SUM(D23*E27/D27)</f>
        <v>27.13365221172471</v>
      </c>
      <c r="F23" s="169">
        <f>SUM(D23/G10)</f>
        <v>57.95502518927133</v>
      </c>
      <c r="G23" s="123"/>
    </row>
    <row r="24" spans="1:7" ht="24.75" customHeight="1">
      <c r="A24" s="170" t="s">
        <v>12</v>
      </c>
      <c r="B24" s="166">
        <v>22.94</v>
      </c>
      <c r="C24" s="142">
        <f>SUM(B24*C27/B27)</f>
        <v>0.09694441892512631</v>
      </c>
      <c r="D24" s="136">
        <v>229.43</v>
      </c>
      <c r="E24" s="171">
        <f>SUM(D24*E27/D27)</f>
        <v>30.231516253574203</v>
      </c>
      <c r="F24" s="169">
        <f>SUM(D24/G10)</f>
        <v>64.57178238721117</v>
      </c>
      <c r="G24" s="123"/>
    </row>
    <row r="25" spans="1:7" ht="24.75" customHeight="1">
      <c r="A25" s="170" t="s">
        <v>13</v>
      </c>
      <c r="B25" s="166">
        <v>52.44</v>
      </c>
      <c r="C25" s="142">
        <f>SUM(B25*C27/B27)</f>
        <v>0.22161139182361045</v>
      </c>
      <c r="D25" s="136">
        <v>209.78</v>
      </c>
      <c r="E25" s="171">
        <f>SUM(D25*E27/D27)</f>
        <v>27.642276422764226</v>
      </c>
      <c r="F25" s="169">
        <f>SUM(D25/G10)</f>
        <v>59.041400467197654</v>
      </c>
      <c r="G25" s="123"/>
    </row>
    <row r="26" spans="1:7" ht="24.75" customHeight="1">
      <c r="A26" s="172" t="s">
        <v>14</v>
      </c>
      <c r="B26" s="173">
        <v>22.48</v>
      </c>
      <c r="C26" s="148">
        <f>SUM(B26*C27/B27)</f>
        <v>0.09500045934772622</v>
      </c>
      <c r="D26" s="136">
        <v>44.95</v>
      </c>
      <c r="E26" s="174">
        <f>SUM(D26*E27/D27)</f>
        <v>5.922968467934274</v>
      </c>
      <c r="F26" s="169">
        <f>SUM(D26/G10)</f>
        <v>12.650924544763727</v>
      </c>
      <c r="G26" s="123"/>
    </row>
    <row r="27" spans="1:7" s="8" customFormat="1" ht="24.75" customHeight="1">
      <c r="A27" s="175" t="s">
        <v>9</v>
      </c>
      <c r="B27" s="176">
        <f>SUM(B21:B26)</f>
        <v>108.85000000000001</v>
      </c>
      <c r="C27" s="177">
        <v>0.46</v>
      </c>
      <c r="D27" s="178">
        <f>SUM(D21:D26)</f>
        <v>758.9100000000001</v>
      </c>
      <c r="E27" s="179">
        <v>100</v>
      </c>
      <c r="F27" s="180">
        <f>SUM(F22:F26)</f>
        <v>213.59094874897977</v>
      </c>
      <c r="G27" s="181"/>
    </row>
    <row r="28" spans="1:7" s="8" customFormat="1" ht="32.25" customHeight="1">
      <c r="A28" s="182" t="s">
        <v>16</v>
      </c>
      <c r="B28" s="183">
        <v>5.59</v>
      </c>
      <c r="C28" s="184">
        <v>0.03</v>
      </c>
      <c r="D28" s="185">
        <v>0.093</v>
      </c>
      <c r="E28" s="186"/>
      <c r="F28" s="187"/>
      <c r="G28" s="181"/>
    </row>
    <row r="29" spans="1:7" s="6" customFormat="1" ht="24.75" customHeight="1" thickBot="1">
      <c r="A29" s="188" t="s">
        <v>15</v>
      </c>
      <c r="B29" s="189">
        <f>SUM(B19+B20+B27+B28)</f>
        <v>18994.629999999997</v>
      </c>
      <c r="C29" s="190">
        <v>100</v>
      </c>
      <c r="D29" s="189">
        <f>SUM(D19+D20+D27+D28)</f>
        <v>1009.38017</v>
      </c>
      <c r="E29" s="191"/>
      <c r="F29" s="192">
        <f>SUM(F19+F27)</f>
        <v>284.04500858405333</v>
      </c>
      <c r="G29" s="158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" right="0.7" top="0.75" bottom="0.75" header="0.3" footer="0.3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23"/>
      <c r="B1" s="123"/>
      <c r="C1" s="123"/>
      <c r="D1" s="123"/>
      <c r="E1" s="123"/>
      <c r="F1" s="123"/>
      <c r="G1" s="123"/>
    </row>
    <row r="2" spans="1:7" ht="20.25" customHeight="1">
      <c r="A2" s="329" t="s">
        <v>29</v>
      </c>
      <c r="B2" s="330"/>
      <c r="C2" s="330"/>
      <c r="D2" s="330"/>
      <c r="E2" s="330"/>
      <c r="F2" s="330"/>
      <c r="G2" s="123"/>
    </row>
    <row r="3" spans="1:7" ht="20.25" customHeight="1">
      <c r="A3" s="329" t="s">
        <v>74</v>
      </c>
      <c r="B3" s="330"/>
      <c r="C3" s="330"/>
      <c r="D3" s="330"/>
      <c r="E3" s="330"/>
      <c r="F3" s="330"/>
      <c r="G3" s="123"/>
    </row>
    <row r="4" spans="1:7" ht="15">
      <c r="A4" s="123"/>
      <c r="B4" s="123"/>
      <c r="C4" s="124"/>
      <c r="D4" s="123"/>
      <c r="E4" s="123"/>
      <c r="F4" s="123"/>
      <c r="G4" s="123"/>
    </row>
    <row r="5" spans="1:7" ht="19.5" customHeight="1" thickBot="1">
      <c r="A5" s="125"/>
      <c r="B5" s="125"/>
      <c r="C5" s="126">
        <f>SUM(C10:C18)</f>
        <v>99.46</v>
      </c>
      <c r="D5" s="125"/>
      <c r="E5" s="125"/>
      <c r="F5" s="125"/>
      <c r="G5" s="123"/>
    </row>
    <row r="6" spans="1:7" ht="21" customHeight="1">
      <c r="A6" s="331" t="s">
        <v>24</v>
      </c>
      <c r="B6" s="334" t="s">
        <v>67</v>
      </c>
      <c r="C6" s="337" t="s">
        <v>18</v>
      </c>
      <c r="D6" s="194" t="s">
        <v>20</v>
      </c>
      <c r="E6" s="340" t="s">
        <v>18</v>
      </c>
      <c r="F6" s="193" t="s">
        <v>20</v>
      </c>
      <c r="G6" s="123"/>
    </row>
    <row r="7" spans="1:7" ht="15.75" customHeight="1">
      <c r="A7" s="332"/>
      <c r="B7" s="335"/>
      <c r="C7" s="338"/>
      <c r="D7" s="129" t="s">
        <v>21</v>
      </c>
      <c r="E7" s="341"/>
      <c r="F7" s="130" t="s">
        <v>22</v>
      </c>
      <c r="G7" s="123"/>
    </row>
    <row r="8" spans="1:7" ht="14.25" customHeight="1">
      <c r="A8" s="333"/>
      <c r="B8" s="336"/>
      <c r="C8" s="339"/>
      <c r="D8" s="129" t="s">
        <v>68</v>
      </c>
      <c r="E8" s="342"/>
      <c r="F8" s="131" t="s">
        <v>23</v>
      </c>
      <c r="G8" s="123"/>
    </row>
    <row r="9" spans="1:7" s="4" customFormat="1" ht="19.5" customHeight="1">
      <c r="A9" s="323" t="s">
        <v>26</v>
      </c>
      <c r="B9" s="324"/>
      <c r="C9" s="324"/>
      <c r="D9" s="324"/>
      <c r="E9" s="324"/>
      <c r="F9" s="325"/>
      <c r="G9" s="132"/>
    </row>
    <row r="10" spans="1:7" ht="24.75" customHeight="1">
      <c r="A10" s="133" t="s">
        <v>0</v>
      </c>
      <c r="B10" s="134">
        <v>94.48</v>
      </c>
      <c r="C10" s="135">
        <f>SUM(B10*C19/B19)</f>
        <v>0.4495001674208577</v>
      </c>
      <c r="D10" s="136">
        <f>SUM(B10/1)</f>
        <v>94.48</v>
      </c>
      <c r="E10" s="137">
        <f>SUM(D10*E19/D19)</f>
        <v>34.70053999593495</v>
      </c>
      <c r="F10" s="138">
        <f>SUM(D10/G10)</f>
        <v>26.607698659364008</v>
      </c>
      <c r="G10" s="139">
        <f>Populatia!M9/1000000</f>
        <v>3.550852</v>
      </c>
    </row>
    <row r="11" spans="1:7" ht="24.75" customHeight="1">
      <c r="A11" s="140" t="s">
        <v>1</v>
      </c>
      <c r="B11" s="141">
        <v>79.94</v>
      </c>
      <c r="C11" s="142">
        <f>SUM(B11*C19/B19)</f>
        <v>0.3803243372525758</v>
      </c>
      <c r="D11" s="143">
        <f>SUM(B11/5)</f>
        <v>15.988</v>
      </c>
      <c r="E11" s="144">
        <f>SUM(D11*E19/D19)</f>
        <v>5.872060049269772</v>
      </c>
      <c r="F11" s="145">
        <f>SUM(D11/G10)</f>
        <v>4.502581352306432</v>
      </c>
      <c r="G11" s="123"/>
    </row>
    <row r="12" spans="1:7" ht="24.75" customHeight="1">
      <c r="A12" s="140" t="s">
        <v>2</v>
      </c>
      <c r="B12" s="141">
        <v>197.34</v>
      </c>
      <c r="C12" s="142">
        <f>SUM(B12*C19/B19)</f>
        <v>0.9388692108259109</v>
      </c>
      <c r="D12" s="143">
        <f>SUM(B12/10)</f>
        <v>19.734</v>
      </c>
      <c r="E12" s="144">
        <f>SUM(D12*E19/D19)</f>
        <v>7.247887979252544</v>
      </c>
      <c r="F12" s="145">
        <f>SUM(D12/G10)</f>
        <v>5.557539429973427</v>
      </c>
      <c r="G12" s="123"/>
    </row>
    <row r="13" spans="1:7" ht="24.75" customHeight="1">
      <c r="A13" s="140" t="s">
        <v>3</v>
      </c>
      <c r="B13" s="141">
        <v>249.7</v>
      </c>
      <c r="C13" s="142">
        <f>SUM(B13*C19/B19)</f>
        <v>1.1879783213906452</v>
      </c>
      <c r="D13" s="143">
        <f>SUM(B13/20)</f>
        <v>12.485</v>
      </c>
      <c r="E13" s="144">
        <f>SUM(D13*E19/D19)</f>
        <v>4.58548096792176</v>
      </c>
      <c r="F13" s="145">
        <f>SUM(D13/G10)</f>
        <v>3.516057554637591</v>
      </c>
      <c r="G13" s="123"/>
    </row>
    <row r="14" spans="1:7" ht="24.75" customHeight="1">
      <c r="A14" s="140" t="s">
        <v>4</v>
      </c>
      <c r="B14" s="141">
        <v>1540.03</v>
      </c>
      <c r="C14" s="142">
        <f>SUM(B14*C19/B19)</f>
        <v>7.326881274694575</v>
      </c>
      <c r="D14" s="143">
        <f>SUM(B14/50)</f>
        <v>30.8006</v>
      </c>
      <c r="E14" s="144">
        <f>SUM(D14*E19/D19)</f>
        <v>11.312420112180293</v>
      </c>
      <c r="F14" s="145">
        <f>SUM(D14/G10)</f>
        <v>8.674143557658837</v>
      </c>
      <c r="G14" s="123"/>
    </row>
    <row r="15" spans="1:7" ht="24.75" customHeight="1">
      <c r="A15" s="140" t="s">
        <v>5</v>
      </c>
      <c r="B15" s="141">
        <v>3520.71</v>
      </c>
      <c r="C15" s="142">
        <f>SUM(B15*C19/B19)</f>
        <v>16.75020887426215</v>
      </c>
      <c r="D15" s="143">
        <f>SUM(B15/100)</f>
        <v>35.2071</v>
      </c>
      <c r="E15" s="144">
        <f>SUM(D15*E19/D19)</f>
        <v>12.930835962011868</v>
      </c>
      <c r="F15" s="145">
        <f>SUM(D15/G10)</f>
        <v>9.915113330547147</v>
      </c>
      <c r="G15" s="123"/>
    </row>
    <row r="16" spans="1:7" ht="24.75" customHeight="1">
      <c r="A16" s="140" t="s">
        <v>6</v>
      </c>
      <c r="B16" s="141">
        <v>11473.04</v>
      </c>
      <c r="C16" s="142">
        <f>SUM(B16*C19/B19)</f>
        <v>54.58439247275823</v>
      </c>
      <c r="D16" s="143">
        <f>SUM(B16/200)</f>
        <v>57.3652</v>
      </c>
      <c r="E16" s="144">
        <f>SUM(D16*E19/D19)</f>
        <v>21.06904548025834</v>
      </c>
      <c r="F16" s="145">
        <f>SUM(D16/G10)</f>
        <v>16.155333987448646</v>
      </c>
      <c r="G16" s="123"/>
    </row>
    <row r="17" spans="1:7" ht="24.75" customHeight="1">
      <c r="A17" s="140" t="s">
        <v>7</v>
      </c>
      <c r="B17" s="141">
        <v>2462.36</v>
      </c>
      <c r="C17" s="142">
        <f>SUM(B17*C19/B19)</f>
        <v>11.714979172845293</v>
      </c>
      <c r="D17" s="143">
        <f>SUM(B17/500)</f>
        <v>4.924720000000001</v>
      </c>
      <c r="E17" s="144">
        <f>SUM(D17*E19/D19)</f>
        <v>1.8087472833274854</v>
      </c>
      <c r="F17" s="145">
        <f>SUM(D17/G10)</f>
        <v>1.3869122114917773</v>
      </c>
      <c r="G17" s="123"/>
    </row>
    <row r="18" spans="1:7" ht="24.75" customHeight="1">
      <c r="A18" s="146" t="s">
        <v>8</v>
      </c>
      <c r="B18" s="147">
        <v>1287.8</v>
      </c>
      <c r="C18" s="148">
        <f>SUM(B18*C19/B19)</f>
        <v>6.126866168549752</v>
      </c>
      <c r="D18" s="149">
        <f>SUM(B18/1000)</f>
        <v>1.2878</v>
      </c>
      <c r="E18" s="150">
        <f>SUM(D18*E19/D19)</f>
        <v>0.47298216984298297</v>
      </c>
      <c r="F18" s="151">
        <f>SUM(D18/G10)</f>
        <v>0.3626735217350653</v>
      </c>
      <c r="G18" s="123"/>
    </row>
    <row r="19" spans="1:7" s="6" customFormat="1" ht="24.75" customHeight="1">
      <c r="A19" s="152" t="s">
        <v>9</v>
      </c>
      <c r="B19" s="153">
        <f>SUM(B10:B18)</f>
        <v>20905.4</v>
      </c>
      <c r="C19" s="154">
        <v>99.46</v>
      </c>
      <c r="D19" s="155">
        <f>SUM(D10:D18)</f>
        <v>272.27242</v>
      </c>
      <c r="E19" s="156">
        <v>100</v>
      </c>
      <c r="F19" s="157">
        <f>SUM(F10:F18)</f>
        <v>76.67805360516292</v>
      </c>
      <c r="G19" s="158"/>
    </row>
    <row r="20" spans="1:7" s="6" customFormat="1" ht="32.25" customHeight="1">
      <c r="A20" s="159" t="s">
        <v>17</v>
      </c>
      <c r="B20" s="160">
        <v>9.37</v>
      </c>
      <c r="C20" s="161">
        <v>0.05</v>
      </c>
      <c r="D20" s="162">
        <f>SUM(B20/200)</f>
        <v>0.046849999999999996</v>
      </c>
      <c r="E20" s="163"/>
      <c r="F20" s="164"/>
      <c r="G20" s="158"/>
    </row>
    <row r="21" spans="1:7" ht="19.5" customHeight="1">
      <c r="A21" s="326" t="s">
        <v>27</v>
      </c>
      <c r="B21" s="327"/>
      <c r="C21" s="327"/>
      <c r="D21" s="327"/>
      <c r="E21" s="327"/>
      <c r="F21" s="328"/>
      <c r="G21" s="123"/>
    </row>
    <row r="22" spans="1:7" ht="24.75" customHeight="1">
      <c r="A22" s="165" t="s">
        <v>10</v>
      </c>
      <c r="B22" s="166">
        <v>0.7</v>
      </c>
      <c r="C22" s="167">
        <f>SUM(B22*C27/B27)</f>
        <v>0.002777298602725548</v>
      </c>
      <c r="D22" s="149">
        <f>SUM(B22/0.01)</f>
        <v>70</v>
      </c>
      <c r="E22" s="168">
        <f>SUM(D22*E27/D27)</f>
        <v>8.66636953399693</v>
      </c>
      <c r="F22" s="169">
        <f>SUM(D22/G10)</f>
        <v>19.71357860029086</v>
      </c>
      <c r="G22" s="123"/>
    </row>
    <row r="23" spans="1:7" ht="24.75" customHeight="1">
      <c r="A23" s="170" t="s">
        <v>11</v>
      </c>
      <c r="B23" s="166">
        <v>10.91</v>
      </c>
      <c r="C23" s="142">
        <f>SUM(B23*C27/B27)</f>
        <v>0.043286182508193896</v>
      </c>
      <c r="D23" s="195">
        <f>SUM(B23/0.05)</f>
        <v>218.2</v>
      </c>
      <c r="E23" s="171">
        <f>SUM(D23*E27/D27)</f>
        <v>27.014311890259002</v>
      </c>
      <c r="F23" s="169">
        <f>SUM(D23/G10)</f>
        <v>61.45004072262093</v>
      </c>
      <c r="G23" s="123"/>
    </row>
    <row r="24" spans="1:7" ht="24.75" customHeight="1">
      <c r="A24" s="170" t="s">
        <v>12</v>
      </c>
      <c r="B24" s="166">
        <v>24.56</v>
      </c>
      <c r="C24" s="142">
        <f>SUM(B24*C27/B27)</f>
        <v>0.09744350526134207</v>
      </c>
      <c r="D24" s="195">
        <f>SUM(B24/0.1)</f>
        <v>245.59999999999997</v>
      </c>
      <c r="E24" s="171">
        <f>SUM(D24*E27/D27)</f>
        <v>30.40657653642351</v>
      </c>
      <c r="F24" s="169">
        <f>SUM(D24/G10)</f>
        <v>69.16649863187764</v>
      </c>
      <c r="G24" s="123"/>
    </row>
    <row r="25" spans="1:7" ht="24.75" customHeight="1">
      <c r="A25" s="170" t="s">
        <v>13</v>
      </c>
      <c r="B25" s="166">
        <v>57.19</v>
      </c>
      <c r="C25" s="142">
        <f>SUM(B25*C27/B27)</f>
        <v>0.22690529584267727</v>
      </c>
      <c r="D25" s="195">
        <f>SUM(B25/0.25)</f>
        <v>228.76</v>
      </c>
      <c r="E25" s="171">
        <f>SUM(D25*E27/D27)</f>
        <v>28.321695637101968</v>
      </c>
      <c r="F25" s="169">
        <f>SUM(D25/G10)</f>
        <v>64.42397486575052</v>
      </c>
      <c r="G25" s="123"/>
    </row>
    <row r="26" spans="1:7" ht="24.75" customHeight="1">
      <c r="A26" s="172" t="s">
        <v>14</v>
      </c>
      <c r="B26" s="173">
        <v>22.58</v>
      </c>
      <c r="C26" s="148">
        <f>SUM(B26*C27/B27)</f>
        <v>0.08958771778506124</v>
      </c>
      <c r="D26" s="149">
        <f>SUM(B26/0.5)</f>
        <v>45.16</v>
      </c>
      <c r="E26" s="174">
        <f>SUM(D26*E27/D27)</f>
        <v>5.591046402218591</v>
      </c>
      <c r="F26" s="169">
        <f>SUM(D26/G10)</f>
        <v>12.718074422701932</v>
      </c>
      <c r="G26" s="123"/>
    </row>
    <row r="27" spans="1:7" s="8" customFormat="1" ht="24.75" customHeight="1">
      <c r="A27" s="175" t="s">
        <v>9</v>
      </c>
      <c r="B27" s="176">
        <f>SUM(B21:B26)</f>
        <v>115.94</v>
      </c>
      <c r="C27" s="177">
        <v>0.46</v>
      </c>
      <c r="D27" s="178">
        <f>SUM(D21:D26)</f>
        <v>807.7199999999999</v>
      </c>
      <c r="E27" s="179">
        <v>100</v>
      </c>
      <c r="F27" s="180">
        <f>SUM(F22:F26)</f>
        <v>227.4721672432419</v>
      </c>
      <c r="G27" s="181"/>
    </row>
    <row r="28" spans="1:7" s="8" customFormat="1" ht="32.25" customHeight="1">
      <c r="A28" s="182" t="s">
        <v>16</v>
      </c>
      <c r="B28" s="183">
        <v>5.76</v>
      </c>
      <c r="C28" s="184">
        <v>0.03</v>
      </c>
      <c r="D28" s="185">
        <v>0.095</v>
      </c>
      <c r="E28" s="186"/>
      <c r="F28" s="187"/>
      <c r="G28" s="181"/>
    </row>
    <row r="29" spans="1:7" s="6" customFormat="1" ht="24.75" customHeight="1" thickBot="1">
      <c r="A29" s="188" t="s">
        <v>15</v>
      </c>
      <c r="B29" s="189">
        <f>SUM(B19+B20+B27+B28)</f>
        <v>21036.469999999998</v>
      </c>
      <c r="C29" s="190">
        <v>100</v>
      </c>
      <c r="D29" s="189">
        <f>SUM(D19+D20+D27+D28)</f>
        <v>1080.13427</v>
      </c>
      <c r="E29" s="191"/>
      <c r="F29" s="192">
        <f>SUM(F19+F27)</f>
        <v>304.15022084840484</v>
      </c>
      <c r="G29" s="158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" right="0.7" top="0.75" bottom="0.75" header="0.3" footer="0.3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TVU</dc:creator>
  <cp:keywords/>
  <dc:description/>
  <cp:lastModifiedBy>Ion V. Nicorici</cp:lastModifiedBy>
  <cp:lastPrinted>2015-12-01T12:16:13Z</cp:lastPrinted>
  <dcterms:created xsi:type="dcterms:W3CDTF">2014-01-22T12:07:03Z</dcterms:created>
  <dcterms:modified xsi:type="dcterms:W3CDTF">2018-07-17T10:49:32Z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233b4a03-8464-4b6a-88ca-f9510fce2fb5</vt:lpwstr>
  </property>
  <property fmtid="{D5CDD505-2E9C-101B-9397-08002B2CF9AE}" pid="3" name="Clasificare">
    <vt:lpwstr>NONE</vt:lpwstr>
  </property>
</Properties>
</file>