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<sst xmlns="http://schemas.openxmlformats.org/spreadsheetml/2006/main" count="47" uniqueCount="45">
  <si>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</si>
  <si>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</si>
  <si>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r>
      <t>The volume of cash operations on the banking system of the Republic of Moldova,
January 2021</t>
    </r>
    <r>
      <rPr>
        <b/>
        <vertAlign val="superscript"/>
        <sz val="16"/>
        <color indexed="57"/>
        <rFont val="Times New Roman"/>
        <family val="1"/>
      </rPr>
      <t>i</t>
    </r>
  </si>
  <si>
    <t xml:space="preserve">         MDL million</t>
  </si>
  <si>
    <t>Period</t>
  </si>
  <si>
    <t>the modification</t>
  </si>
  <si>
    <t>MDL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</si>
  <si>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</si>
  <si>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</si>
  <si>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</si>
  <si>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</si>
  <si>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</si>
  <si>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</si>
  <si>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</si>
  <si>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in the form of temporary financial assistance, as well as payments in the statutory fund</t>
  </si>
  <si>
    <t>Other receipts</t>
  </si>
  <si>
    <t>Receipts from entertainment companies</t>
  </si>
  <si>
    <t>Receipts from Information and Communication Technology Service enterprises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</si>
  <si>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</si>
  <si>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</si>
  <si>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</si>
  <si>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</si>
  <si>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</si>
  <si>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</si>
  <si>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</si>
  <si>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</si>
  <si>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</si>
  <si>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from current accounts and deposit accounts of individuals</t>
  </si>
  <si>
    <t>Cash withdrawals from card accounts</t>
  </si>
  <si>
    <t>Releases for the purchase of foreign currency from individuals</t>
  </si>
  <si>
    <t>Releases in the form of loans to individuals</t>
  </si>
  <si>
    <t>Releases of funds from ATMs</t>
  </si>
  <si>
    <t>Releases for other purposes</t>
  </si>
  <si>
    <t>Releases for the purchase of agricultural products</t>
  </si>
  <si>
    <t>Releases of supplies to enterprises of the Information and Communication Technology Service</t>
  </si>
  <si>
    <t>Releases for the payment of dividends, income, amortization and purchase of all types of securities</t>
  </si>
  <si>
    <t>Releases for foreign exchange transactions based on settlement documents</t>
  </si>
  <si>
    <t>Refund of payments into the statutory fund and temporary financial assistance</t>
  </si>
  <si>
    <t>TOTAL RELEASES</t>
  </si>
  <si>
    <t>Receipts from the foreign currency sales to individuals</t>
  </si>
  <si>
    <t>Receipts for the loan payments</t>
  </si>
  <si>
    <t>Releases for remuneration and social payments</t>
  </si>
  <si>
    <t>Releases from individuals' accounts</t>
  </si>
  <si>
    <t>Releases for the rental of premises, as well as for the land lease and other agricultural property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</si>
  <si>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Transnistrian region data are not included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</si>
</sst>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</sheetNames>
    <sheetDataSet>
      <sheetData sheetId="23">
        <row r="5">
          <cell r="C5">
            <v>5711299.895</v>
          </cell>
        </row>
        <row r="6">
          <cell r="C6">
            <v>103466.695</v>
          </cell>
        </row>
        <row r="7">
          <cell r="C7">
            <v>353668.928</v>
          </cell>
        </row>
        <row r="8">
          <cell r="C8">
            <v>20727.59</v>
          </cell>
        </row>
        <row r="9">
          <cell r="C9">
            <v>709251.649</v>
          </cell>
        </row>
        <row r="10">
          <cell r="C10">
            <v>224815.33</v>
          </cell>
        </row>
        <row r="11">
          <cell r="C11">
            <v>1061618.685</v>
          </cell>
        </row>
        <row r="12">
          <cell r="C12">
            <v>258022.993</v>
          </cell>
        </row>
        <row r="13">
          <cell r="C13">
            <v>27486.476</v>
          </cell>
        </row>
        <row r="14">
          <cell r="C14">
            <v>464593.236</v>
          </cell>
        </row>
        <row r="15">
          <cell r="C15">
            <v>226.794</v>
          </cell>
        </row>
        <row r="16">
          <cell r="C16">
            <v>518256.528</v>
          </cell>
        </row>
        <row r="17">
          <cell r="C17">
            <v>93096.174</v>
          </cell>
        </row>
        <row r="18">
          <cell r="C18">
            <v>193824.995</v>
          </cell>
        </row>
        <row r="19">
          <cell r="C19">
            <v>789811.794</v>
          </cell>
        </row>
        <row r="20">
          <cell r="C20">
            <v>10530167.762</v>
          </cell>
        </row>
        <row r="30">
          <cell r="C30">
            <v>177136.451</v>
          </cell>
        </row>
        <row r="31">
          <cell r="C31">
            <v>740.851</v>
          </cell>
        </row>
        <row r="32">
          <cell r="C32">
            <v>42981.315</v>
          </cell>
        </row>
        <row r="33">
          <cell r="C33">
            <v>186877.719</v>
          </cell>
        </row>
        <row r="34">
          <cell r="C34">
            <v>1010743.832</v>
          </cell>
        </row>
        <row r="35">
          <cell r="C35">
            <v>1835487.908</v>
          </cell>
        </row>
        <row r="36">
          <cell r="C36">
            <v>3040629.399</v>
          </cell>
        </row>
        <row r="37">
          <cell r="C37">
            <v>187453.942</v>
          </cell>
        </row>
        <row r="38">
          <cell r="C38">
            <v>7510</v>
          </cell>
        </row>
        <row r="39">
          <cell r="C39">
            <v>102201.677</v>
          </cell>
        </row>
        <row r="40">
          <cell r="C40">
            <v>272191.944</v>
          </cell>
        </row>
        <row r="41">
          <cell r="C41">
            <v>3687.583</v>
          </cell>
        </row>
        <row r="42">
          <cell r="C42">
            <v>50850.064</v>
          </cell>
        </row>
        <row r="43">
          <cell r="C43">
            <v>1822028.887</v>
          </cell>
        </row>
        <row r="44">
          <cell r="C44">
            <v>472711.503</v>
          </cell>
        </row>
        <row r="45">
          <cell r="C45">
            <v>1030291.237</v>
          </cell>
        </row>
        <row r="46">
          <cell r="C46">
            <v>10243524.312</v>
          </cell>
        </row>
      </sheetData>
      <sheetData sheetId="25">
        <row r="5">
          <cell r="C5">
            <v>5364554.964</v>
          </cell>
        </row>
        <row r="6">
          <cell r="C6">
            <v>51110.627</v>
          </cell>
        </row>
        <row r="7">
          <cell r="C7">
            <v>301326.187</v>
          </cell>
        </row>
        <row r="8">
          <cell r="C8">
            <v>13566.557</v>
          </cell>
        </row>
        <row r="9">
          <cell r="C9">
            <v>625383.432</v>
          </cell>
        </row>
        <row r="10">
          <cell r="C10">
            <v>161540.142</v>
          </cell>
        </row>
        <row r="11">
          <cell r="C11">
            <v>965672.73</v>
          </cell>
        </row>
        <row r="12">
          <cell r="C12">
            <v>348207.872</v>
          </cell>
        </row>
        <row r="13">
          <cell r="C13">
            <v>30503.853</v>
          </cell>
        </row>
        <row r="14">
          <cell r="C14">
            <v>285510.882</v>
          </cell>
        </row>
        <row r="15">
          <cell r="C15">
            <v>194.947</v>
          </cell>
        </row>
        <row r="16">
          <cell r="C16">
            <v>440146.759</v>
          </cell>
        </row>
        <row r="17">
          <cell r="C17">
            <v>90552.322</v>
          </cell>
        </row>
        <row r="18">
          <cell r="C18">
            <v>164632.05</v>
          </cell>
        </row>
        <row r="19">
          <cell r="C19">
            <v>875630.446</v>
          </cell>
        </row>
        <row r="20">
          <cell r="C20">
            <v>9718533.770000001</v>
          </cell>
        </row>
        <row r="30">
          <cell r="C30">
            <v>146073.216</v>
          </cell>
        </row>
        <row r="31">
          <cell r="C31">
            <v>662.919</v>
          </cell>
        </row>
        <row r="32">
          <cell r="C32">
            <v>35890.353</v>
          </cell>
        </row>
        <row r="33">
          <cell r="C33">
            <v>98044.216</v>
          </cell>
        </row>
        <row r="34">
          <cell r="C34">
            <v>886304.913</v>
          </cell>
        </row>
        <row r="35">
          <cell r="C35">
            <v>1907696.7</v>
          </cell>
        </row>
        <row r="36">
          <cell r="C36">
            <v>2776643.715</v>
          </cell>
        </row>
        <row r="37">
          <cell r="C37">
            <v>188093.857</v>
          </cell>
        </row>
        <row r="38">
          <cell r="C38">
            <v>11730</v>
          </cell>
        </row>
        <row r="39">
          <cell r="C39">
            <v>123219.517</v>
          </cell>
        </row>
        <row r="40">
          <cell r="C40">
            <v>249907.556</v>
          </cell>
        </row>
        <row r="41">
          <cell r="C41">
            <v>4618.946</v>
          </cell>
        </row>
        <row r="42">
          <cell r="C42">
            <v>37167.679</v>
          </cell>
        </row>
        <row r="43">
          <cell r="C43">
            <v>1870287.499</v>
          </cell>
        </row>
        <row r="44">
          <cell r="C44">
            <v>374915.339</v>
          </cell>
        </row>
        <row r="45">
          <cell r="C45">
            <v>1053957.43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="78" zoomScaleNormal="78" zoomScalePageLayoutView="0" workbookViewId="0" topLeftCell="A28">
      <selection activeCell="C34" sqref="C34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45" width="9.140625" style="1" customWidth="1"/>
    <col min="246" max="246" width="66.7109375" style="1" customWidth="1"/>
    <col min="247" max="247" width="19.7109375" style="1" customWidth="1"/>
    <col min="248" max="248" width="21.00390625" style="1" customWidth="1"/>
    <col min="249" max="249" width="15.421875" style="1" customWidth="1"/>
    <col min="250" max="250" width="15.8515625" style="1" customWidth="1"/>
    <col min="251" max="251" width="14.140625" style="1" customWidth="1"/>
    <col min="252" max="252" width="14.7109375" style="1" customWidth="1"/>
    <col min="253" max="16384" width="9.14062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2</v>
      </c>
      <c r="C2" s="47"/>
      <c r="D2" s="47"/>
      <c r="E2" s="47"/>
      <c r="F2" s="47"/>
    </row>
    <row r="3" spans="2:6" ht="21" customHeight="1">
      <c r="B3" s="44" t="s">
        <v>3</v>
      </c>
      <c r="C3" s="44"/>
      <c r="D3" s="44"/>
      <c r="E3" s="44"/>
      <c r="F3" s="44"/>
    </row>
    <row r="4" spans="2:6" ht="23.25" customHeight="1">
      <c r="B4" s="48"/>
      <c r="C4" s="49" t="s">
        <v>4</v>
      </c>
      <c r="D4" s="49"/>
      <c r="E4" s="50" t="s">
        <v>5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6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7</v>
      </c>
      <c r="C7" s="42"/>
      <c r="D7" s="42"/>
      <c r="E7" s="42"/>
      <c r="F7" s="42"/>
    </row>
    <row r="8" spans="2:6" s="3" customFormat="1" ht="36" customHeight="1">
      <c r="B8" s="20" t="s">
        <v>8</v>
      </c>
      <c r="C8" s="21">
        <f>+'[1]2020-nov.'!C5</f>
        <v>5711299.895</v>
      </c>
      <c r="D8" s="21">
        <f>+'[1]2021-nov.'!C5</f>
        <v>5364554.964</v>
      </c>
      <c r="E8" s="21">
        <f>+D8-C8</f>
        <v>-346744.93099999987</v>
      </c>
      <c r="F8" s="35">
        <f>(D8/C8)*100-100</f>
        <v>-6.071208610557477</v>
      </c>
    </row>
    <row r="9" spans="2:6" s="3" customFormat="1" ht="24" customHeight="1">
      <c r="B9" s="22" t="s">
        <v>9</v>
      </c>
      <c r="C9" s="23">
        <f>+'[1]2020-nov.'!C6</f>
        <v>103466.695</v>
      </c>
      <c r="D9" s="23">
        <f>+'[1]2021-nov.'!C6</f>
        <v>51110.627</v>
      </c>
      <c r="E9" s="23">
        <f>+D9-C9</f>
        <v>-52356.06800000001</v>
      </c>
      <c r="F9" s="36">
        <f>(D9/C9)*100-100</f>
        <v>-50.601855988538155</v>
      </c>
    </row>
    <row r="10" spans="2:6" s="3" customFormat="1" ht="18.75" customHeight="1">
      <c r="B10" s="22" t="s">
        <v>10</v>
      </c>
      <c r="C10" s="23">
        <f>+'[1]2020-nov.'!C7</f>
        <v>353668.928</v>
      </c>
      <c r="D10" s="23">
        <f>+'[1]2021-nov.'!C7</f>
        <v>301326.187</v>
      </c>
      <c r="E10" s="23">
        <f>+D10-C10</f>
        <v>-52342.74100000004</v>
      </c>
      <c r="F10" s="36">
        <f>(D10/C10)*100-100</f>
        <v>-14.79992638765259</v>
      </c>
    </row>
    <row r="11" spans="2:6" s="3" customFormat="1" ht="20.25" customHeight="1">
      <c r="B11" s="22" t="s">
        <v>11</v>
      </c>
      <c r="C11" s="23">
        <f>+'[1]2020-nov.'!C9</f>
        <v>709251.649</v>
      </c>
      <c r="D11" s="23">
        <f>+'[1]2021-nov.'!C9</f>
        <v>625383.432</v>
      </c>
      <c r="E11" s="23">
        <f>+D11-C11</f>
        <v>-83868.21699999995</v>
      </c>
      <c r="F11" s="36">
        <f>(D11/C11)*100-100</f>
        <v>-11.824888545306706</v>
      </c>
    </row>
    <row r="12" spans="2:6" s="3" customFormat="1" ht="21.75" customHeight="1">
      <c r="B12" s="22" t="s">
        <v>12</v>
      </c>
      <c r="C12" s="23">
        <f>+'[1]2020-nov.'!C10</f>
        <v>224815.33</v>
      </c>
      <c r="D12" s="23">
        <f>+'[1]2021-nov.'!C10</f>
        <v>161540.142</v>
      </c>
      <c r="E12" s="23">
        <f>+D12-C12</f>
        <v>-63275.187999999995</v>
      </c>
      <c r="F12" s="36">
        <f>(D12/C12)*100-100</f>
        <v>-28.145406276342456</v>
      </c>
    </row>
    <row r="13" spans="2:6" s="3" customFormat="1" ht="25.5" customHeight="1">
      <c r="B13" s="22" t="s">
        <v>13</v>
      </c>
      <c r="C13" s="23">
        <f>+'[1]2020-nov.'!C11</f>
        <v>1061618.685</v>
      </c>
      <c r="D13" s="23">
        <f>+'[1]2021-nov.'!C11</f>
        <v>965672.73</v>
      </c>
      <c r="E13" s="23">
        <f>+D13-C13</f>
        <v>-95945.95500000007</v>
      </c>
      <c r="F13" s="36">
        <f>(D13/C13)*100-100</f>
        <v>-9.037704060380207</v>
      </c>
    </row>
    <row r="14" spans="2:6" s="3" customFormat="1" ht="20.25" customHeight="1">
      <c r="B14" s="22" t="s">
        <v>39</v>
      </c>
      <c r="C14" s="23">
        <f>+'[1]2020-nov.'!C14</f>
        <v>464593.236</v>
      </c>
      <c r="D14" s="24">
        <f>+'[1]2021-nov.'!C14</f>
        <v>285510.882</v>
      </c>
      <c r="E14" s="23">
        <f aca="true" t="shared" si="0" ref="E14:E19">+D14-C14</f>
        <v>-179082.354</v>
      </c>
      <c r="F14" s="36">
        <f aca="true" t="shared" si="1" ref="F14:F19">(D14/C14)*100-100</f>
        <v>-38.54605278842242</v>
      </c>
    </row>
    <row r="15" spans="2:6" s="3" customFormat="1" ht="19.5" customHeight="1">
      <c r="B15" s="22" t="s">
        <v>40</v>
      </c>
      <c r="C15" s="23">
        <f>+'[1]2020-nov.'!C16</f>
        <v>518256.528</v>
      </c>
      <c r="D15" s="23">
        <f>+'[1]2021-nov.'!C16</f>
        <v>440146.759</v>
      </c>
      <c r="E15" s="23">
        <f t="shared" si="0"/>
        <v>-78109.76899999997</v>
      </c>
      <c r="F15" s="36">
        <f t="shared" si="1"/>
        <v>-15.071642088413782</v>
      </c>
    </row>
    <row r="16" spans="2:6" s="3" customFormat="1" ht="30.75" customHeight="1">
      <c r="B16" s="22" t="s">
        <v>14</v>
      </c>
      <c r="C16" s="23">
        <f>+'[1]2020-nov.'!C18</f>
        <v>193824.995</v>
      </c>
      <c r="D16" s="23">
        <f>+'[1]2021-nov.'!C18</f>
        <v>164632.05</v>
      </c>
      <c r="E16" s="23">
        <f t="shared" si="0"/>
        <v>-29192.945000000007</v>
      </c>
      <c r="F16" s="36">
        <f t="shared" si="1"/>
        <v>-15.061496583554671</v>
      </c>
    </row>
    <row r="17" spans="2:6" s="3" customFormat="1" ht="24" customHeight="1">
      <c r="B17" s="22" t="s">
        <v>15</v>
      </c>
      <c r="C17" s="23">
        <f>SUM(C18:C23)</f>
        <v>1189371.821</v>
      </c>
      <c r="D17" s="23">
        <f>SUM(D18:D23)</f>
        <v>1358655.997</v>
      </c>
      <c r="E17" s="23">
        <f t="shared" si="0"/>
        <v>169284.17599999998</v>
      </c>
      <c r="F17" s="36">
        <f t="shared" si="1"/>
        <v>14.233074385238865</v>
      </c>
    </row>
    <row r="18" spans="2:6" s="3" customFormat="1" ht="16.5" customHeight="1">
      <c r="B18" s="31" t="s">
        <v>16</v>
      </c>
      <c r="C18" s="23">
        <f>+'[1]2020-nov.'!C8</f>
        <v>20727.59</v>
      </c>
      <c r="D18" s="23">
        <f>+'[1]2021-nov.'!C8</f>
        <v>13566.557</v>
      </c>
      <c r="E18" s="23">
        <f t="shared" si="0"/>
        <v>-7161.032999999999</v>
      </c>
      <c r="F18" s="36">
        <f t="shared" si="1"/>
        <v>-34.548314589395105</v>
      </c>
    </row>
    <row r="19" spans="2:6" s="3" customFormat="1" ht="16.5" customHeight="1">
      <c r="B19" s="31" t="s">
        <v>17</v>
      </c>
      <c r="C19" s="23">
        <f>+'[1]2020-nov.'!C12</f>
        <v>258022.993</v>
      </c>
      <c r="D19" s="23">
        <f>+'[1]2021-nov.'!C12</f>
        <v>348207.872</v>
      </c>
      <c r="E19" s="23">
        <f t="shared" si="0"/>
        <v>90184.87899999999</v>
      </c>
      <c r="F19" s="36">
        <f t="shared" si="1"/>
        <v>34.95226450613259</v>
      </c>
    </row>
    <row r="20" spans="2:6" s="3" customFormat="1" ht="16.5" customHeight="1">
      <c r="B20" s="31" t="s">
        <v>18</v>
      </c>
      <c r="C20" s="23">
        <f>+'[1]2020-nov.'!C13</f>
        <v>27486.476</v>
      </c>
      <c r="D20" s="23">
        <f>+'[1]2021-nov.'!C13</f>
        <v>30503.853</v>
      </c>
      <c r="E20" s="23">
        <f>+D20-C20</f>
        <v>3017.3770000000004</v>
      </c>
      <c r="F20" s="36">
        <f>(D20/C20)*100-100</f>
        <v>10.97767862275252</v>
      </c>
    </row>
    <row r="21" spans="2:6" s="3" customFormat="1" ht="16.5" customHeight="1">
      <c r="B21" s="31" t="s">
        <v>19</v>
      </c>
      <c r="C21" s="23">
        <f>+'[1]2020-nov.'!C17</f>
        <v>93096.174</v>
      </c>
      <c r="D21" s="23">
        <f>+'[1]2021-nov.'!C17</f>
        <v>90552.322</v>
      </c>
      <c r="E21" s="23">
        <f>+D21-C21</f>
        <v>-2543.851999999999</v>
      </c>
      <c r="F21" s="36">
        <f>(D21/C21)*100-100</f>
        <v>-2.7324989746624766</v>
      </c>
    </row>
    <row r="22" spans="2:6" s="3" customFormat="1" ht="16.5" customHeight="1">
      <c r="B22" s="31" t="s">
        <v>20</v>
      </c>
      <c r="C22" s="23">
        <f>+'[1]2020-nov.'!C15</f>
        <v>226.794</v>
      </c>
      <c r="D22" s="23">
        <f>+'[1]2021-nov.'!C15</f>
        <v>194.947</v>
      </c>
      <c r="E22" s="23">
        <f>+D22-C22</f>
        <v>-31.84700000000001</v>
      </c>
      <c r="F22" s="36">
        <f>(D22/C22)*100-100</f>
        <v>-14.042258613543567</v>
      </c>
    </row>
    <row r="23" spans="2:6" s="3" customFormat="1" ht="16.5" customHeight="1">
      <c r="B23" s="31" t="s">
        <v>15</v>
      </c>
      <c r="C23" s="23">
        <f>+'[1]2020-nov.'!C19</f>
        <v>789811.794</v>
      </c>
      <c r="D23" s="23">
        <f>+'[1]2021-nov.'!C19</f>
        <v>875630.446</v>
      </c>
      <c r="E23" s="23">
        <f>+D23-C23</f>
        <v>85818.652</v>
      </c>
      <c r="F23" s="36">
        <f>(D23/C23)*100-100</f>
        <v>10.865709103351278</v>
      </c>
    </row>
    <row r="24" spans="2:6" s="3" customFormat="1" ht="29.25" customHeight="1">
      <c r="B24" s="25" t="s">
        <v>21</v>
      </c>
      <c r="C24" s="26">
        <f>+SUM(C8:C17)</f>
        <v>10530167.762</v>
      </c>
      <c r="D24" s="26">
        <f>+SUM(D8:D17)</f>
        <v>9718533.77</v>
      </c>
      <c r="E24" s="26">
        <f>+D24-C24</f>
        <v>-811633.9920000006</v>
      </c>
      <c r="F24" s="41">
        <f>(D24/C24)*100-100</f>
        <v>-7.707702387505421</v>
      </c>
    </row>
    <row r="25" spans="2:6" s="3" customFormat="1" ht="22.5" customHeight="1">
      <c r="B25" s="43" t="s">
        <v>22</v>
      </c>
      <c r="C25" s="43"/>
      <c r="D25" s="43"/>
      <c r="E25" s="43"/>
      <c r="F25" s="43"/>
    </row>
    <row r="26" spans="2:6" s="3" customFormat="1" ht="22.5" customHeight="1">
      <c r="B26" s="27" t="s">
        <v>41</v>
      </c>
      <c r="C26" s="28">
        <f>SUM(C27:C30)</f>
        <v>1231602.449</v>
      </c>
      <c r="D26" s="28">
        <f>SUM(D27:D30)</f>
        <v>1068931.4009999998</v>
      </c>
      <c r="E26" s="23">
        <f>+D26-C26</f>
        <v>-162671.04800000018</v>
      </c>
      <c r="F26" s="37">
        <f>(D26/C26)*100-100</f>
        <v>-13.208080913778701</v>
      </c>
    </row>
    <row r="27" spans="2:6" s="3" customFormat="1" ht="16.5" customHeight="1">
      <c r="B27" s="31" t="s">
        <v>23</v>
      </c>
      <c r="C27" s="23">
        <f>+'[1]2020-nov.'!C30</f>
        <v>177136.451</v>
      </c>
      <c r="D27" s="23">
        <f>+'[1]2021-nov.'!C30</f>
        <v>146073.216</v>
      </c>
      <c r="E27" s="23">
        <f>+D27-C27</f>
        <v>-31063.235000000015</v>
      </c>
      <c r="F27" s="36">
        <f>(D27/C27)*100-100</f>
        <v>-17.536331356215342</v>
      </c>
    </row>
    <row r="28" spans="2:6" s="3" customFormat="1" ht="16.5" customHeight="1">
      <c r="B28" s="31" t="s">
        <v>24</v>
      </c>
      <c r="C28" s="23">
        <f>+'[1]2020-nov.'!C31</f>
        <v>740.851</v>
      </c>
      <c r="D28" s="23">
        <f>+'[1]2021-nov.'!C31</f>
        <v>662.919</v>
      </c>
      <c r="E28" s="23">
        <f aca="true" t="shared" si="2" ref="E28:E34">+D28-C28</f>
        <v>-77.93200000000002</v>
      </c>
      <c r="F28" s="36">
        <f>(D28/C28)*100-100</f>
        <v>-10.519254209010981</v>
      </c>
    </row>
    <row r="29" spans="2:6" s="3" customFormat="1" ht="16.5" customHeight="1">
      <c r="B29" s="31" t="s">
        <v>25</v>
      </c>
      <c r="C29" s="23">
        <f>+'[1]2020-nov.'!C32</f>
        <v>42981.315</v>
      </c>
      <c r="D29" s="23">
        <f>+'[1]2021-nov.'!C32</f>
        <v>35890.353</v>
      </c>
      <c r="E29" s="23">
        <f t="shared" si="2"/>
        <v>-7090.9619999999995</v>
      </c>
      <c r="F29" s="36">
        <f>(D29/C29)*100-100</f>
        <v>-16.49777816244105</v>
      </c>
    </row>
    <row r="30" spans="2:6" s="3" customFormat="1" ht="16.5" customHeight="1">
      <c r="B30" s="31" t="s">
        <v>26</v>
      </c>
      <c r="C30" s="23">
        <f>+'[1]2020-nov.'!C34</f>
        <v>1010743.832</v>
      </c>
      <c r="D30" s="23">
        <f>+'[1]2021-nov.'!C34</f>
        <v>886304.913</v>
      </c>
      <c r="E30" s="23">
        <f>+D30-C30</f>
        <v>-124438.91900000011</v>
      </c>
      <c r="F30" s="36">
        <f>+(D30/C30)*100-100</f>
        <v>-12.311617945149152</v>
      </c>
    </row>
    <row r="31" spans="2:6" s="3" customFormat="1" ht="21.75" customHeight="1">
      <c r="B31" s="27" t="s">
        <v>42</v>
      </c>
      <c r="C31" s="23">
        <f>SUM(C32:C33)</f>
        <v>2308199.4110000003</v>
      </c>
      <c r="D31" s="23">
        <f>SUM(D32:D33)</f>
        <v>2282612.039</v>
      </c>
      <c r="E31" s="23">
        <f>+D31-C31</f>
        <v>-25587.37200000044</v>
      </c>
      <c r="F31" s="38">
        <f>+(D31/C31)*100-100</f>
        <v>-1.108542523581832</v>
      </c>
    </row>
    <row r="32" spans="2:6" s="3" customFormat="1" ht="16.5" customHeight="1">
      <c r="B32" s="31" t="s">
        <v>27</v>
      </c>
      <c r="C32" s="23">
        <f>+'[1]2020-nov.'!C35</f>
        <v>1835487.908</v>
      </c>
      <c r="D32" s="23">
        <f>+'[1]2021-nov.'!C35</f>
        <v>1907696.7</v>
      </c>
      <c r="E32" s="23">
        <f t="shared" si="2"/>
        <v>72208.7919999999</v>
      </c>
      <c r="F32" s="36">
        <f>+(D32/C32)*100-100</f>
        <v>3.9340380116521914</v>
      </c>
    </row>
    <row r="33" spans="2:6" s="3" customFormat="1" ht="16.5" customHeight="1">
      <c r="B33" s="31" t="s">
        <v>28</v>
      </c>
      <c r="C33" s="23">
        <f>+'[1]2020-nov.'!$C$44</f>
        <v>472711.503</v>
      </c>
      <c r="D33" s="23">
        <f>+'[1]2021-nov.'!$C$44</f>
        <v>374915.339</v>
      </c>
      <c r="E33" s="23">
        <f t="shared" si="2"/>
        <v>-97796.16400000005</v>
      </c>
      <c r="F33" s="36">
        <f>+(D33/C33)*100-100</f>
        <v>-20.688340220060198</v>
      </c>
    </row>
    <row r="34" spans="2:6" s="3" customFormat="1" ht="23.25" customHeight="1">
      <c r="B34" s="27" t="s">
        <v>29</v>
      </c>
      <c r="C34" s="23">
        <f>+'[1]2020-nov.'!C36</f>
        <v>3040629.399</v>
      </c>
      <c r="D34" s="23">
        <f>+'[1]2021-nov.'!C36</f>
        <v>2776643.715</v>
      </c>
      <c r="E34" s="28">
        <f t="shared" si="2"/>
        <v>-263985.68400000036</v>
      </c>
      <c r="F34" s="38">
        <f aca="true" t="shared" si="3" ref="F34:F40">(D34/C34)*100-100</f>
        <v>-8.681942103395428</v>
      </c>
    </row>
    <row r="35" spans="2:6" s="3" customFormat="1" ht="18.75" customHeight="1">
      <c r="B35" s="27" t="s">
        <v>30</v>
      </c>
      <c r="C35" s="23">
        <f>+'[1]2020-nov.'!C40</f>
        <v>272191.944</v>
      </c>
      <c r="D35" s="23">
        <f>+'[1]2021-nov.'!C40</f>
        <v>249907.556</v>
      </c>
      <c r="E35" s="23">
        <f>+D35-C35</f>
        <v>-22284.388000000006</v>
      </c>
      <c r="F35" s="36">
        <f t="shared" si="3"/>
        <v>-8.187012323920953</v>
      </c>
    </row>
    <row r="36" spans="2:6" s="3" customFormat="1" ht="15" customHeight="1">
      <c r="B36" s="27" t="s">
        <v>31</v>
      </c>
      <c r="C36" s="23">
        <f>+'[1]2020-nov.'!C43</f>
        <v>1822028.887</v>
      </c>
      <c r="D36" s="23">
        <f>+'[1]2021-nov.'!C43</f>
        <v>1870287.499</v>
      </c>
      <c r="E36" s="23">
        <f>+D36-C36</f>
        <v>48258.611999999965</v>
      </c>
      <c r="F36" s="36">
        <f t="shared" si="3"/>
        <v>2.648619478226749</v>
      </c>
    </row>
    <row r="37" spans="2:6" s="3" customFormat="1" ht="20.25" customHeight="1">
      <c r="B37" s="27" t="s">
        <v>32</v>
      </c>
      <c r="C37" s="23">
        <f>SUM(C38:C44)</f>
        <v>1568872.222</v>
      </c>
      <c r="D37" s="23">
        <f>SUM(D38:D44)</f>
        <v>1516831.645</v>
      </c>
      <c r="E37" s="23">
        <f>+D37-C37</f>
        <v>-52040.57700000005</v>
      </c>
      <c r="F37" s="36">
        <f t="shared" si="3"/>
        <v>-3.3170691832161197</v>
      </c>
    </row>
    <row r="38" spans="2:6" s="3" customFormat="1" ht="16.5" customHeight="1">
      <c r="B38" s="31" t="s">
        <v>33</v>
      </c>
      <c r="C38" s="23">
        <f>+'[1]2020-nov.'!C33</f>
        <v>186877.719</v>
      </c>
      <c r="D38" s="23">
        <f>+'[1]2021-nov.'!C33</f>
        <v>98044.216</v>
      </c>
      <c r="E38" s="23">
        <f>+D38-C38</f>
        <v>-88833.50300000001</v>
      </c>
      <c r="F38" s="36">
        <f t="shared" si="3"/>
        <v>-47.53563104010276</v>
      </c>
    </row>
    <row r="39" spans="2:6" s="3" customFormat="1" ht="21.75" customHeight="1">
      <c r="B39" s="31" t="s">
        <v>34</v>
      </c>
      <c r="C39" s="23">
        <f>+'[1]2020-nov.'!C38</f>
        <v>7510</v>
      </c>
      <c r="D39" s="23">
        <f>+'[1]2021-nov.'!C38</f>
        <v>11730</v>
      </c>
      <c r="E39" s="23">
        <f>+D39-C39</f>
        <v>4220</v>
      </c>
      <c r="F39" s="36">
        <f t="shared" si="3"/>
        <v>56.19174434087884</v>
      </c>
    </row>
    <row r="40" spans="2:6" s="3" customFormat="1" ht="24.75" customHeight="1">
      <c r="B40" s="31" t="s">
        <v>35</v>
      </c>
      <c r="C40" s="23">
        <f>+'[1]2020-nov.'!C39</f>
        <v>102201.677</v>
      </c>
      <c r="D40" s="23">
        <f>+'[1]2021-nov.'!C39</f>
        <v>123219.517</v>
      </c>
      <c r="E40" s="23">
        <f>+D40-C40</f>
        <v>21017.84000000001</v>
      </c>
      <c r="F40" s="36">
        <f t="shared" si="3"/>
        <v>20.565063721997447</v>
      </c>
    </row>
    <row r="41" spans="2:6" s="3" customFormat="1" ht="16.5" customHeight="1">
      <c r="B41" s="31" t="s">
        <v>36</v>
      </c>
      <c r="C41" s="23">
        <f>+'[1]2020-nov.'!C37</f>
        <v>187453.942</v>
      </c>
      <c r="D41" s="23">
        <f>+'[1]2021-nov.'!C37</f>
        <v>188093.857</v>
      </c>
      <c r="E41" s="23">
        <f>+D41-C41</f>
        <v>639.914999999979</v>
      </c>
      <c r="F41" s="36">
        <f>(D41/C41)*100-100</f>
        <v>0.34137185549289484</v>
      </c>
    </row>
    <row r="42" spans="2:6" s="3" customFormat="1" ht="25.5" customHeight="1">
      <c r="B42" s="31" t="s">
        <v>43</v>
      </c>
      <c r="C42" s="23">
        <f>+'[1]2020-nov.'!C41</f>
        <v>3687.583</v>
      </c>
      <c r="D42" s="23">
        <f>+'[1]2021-nov.'!C41</f>
        <v>4618.946</v>
      </c>
      <c r="E42" s="23">
        <f>+D42-C42</f>
        <v>931.3629999999998</v>
      </c>
      <c r="F42" s="36">
        <f>(D42/C42)*100-100</f>
        <v>25.25673320437805</v>
      </c>
    </row>
    <row r="43" spans="2:6" s="3" customFormat="1" ht="16.5" customHeight="1">
      <c r="B43" s="31" t="s">
        <v>37</v>
      </c>
      <c r="C43" s="23">
        <f>+'[1]2020-nov.'!C42</f>
        <v>50850.064</v>
      </c>
      <c r="D43" s="23">
        <f>+'[1]2021-nov.'!C42</f>
        <v>37167.679</v>
      </c>
      <c r="E43" s="23">
        <f>+D43-C43</f>
        <v>-13682.385000000002</v>
      </c>
      <c r="F43" s="36">
        <f>(D43/C43)*100-100</f>
        <v>-26.907311267100866</v>
      </c>
    </row>
    <row r="44" spans="2:6" s="3" customFormat="1" ht="16.5" customHeight="1">
      <c r="B44" s="31" t="s">
        <v>32</v>
      </c>
      <c r="C44" s="23">
        <f>+'[1]2020-nov.'!C45</f>
        <v>1030291.237</v>
      </c>
      <c r="D44" s="23">
        <f>+'[1]2021-nov.'!C45</f>
        <v>1053957.43</v>
      </c>
      <c r="E44" s="23">
        <f>+D44-C44</f>
        <v>23666.19299999997</v>
      </c>
      <c r="F44" s="36">
        <f>(D44/C44)*100-100</f>
        <v>2.297039142923424</v>
      </c>
    </row>
    <row r="45" spans="2:6" s="3" customFormat="1" ht="24.75" customHeight="1">
      <c r="B45" s="29" t="s">
        <v>38</v>
      </c>
      <c r="C45" s="30">
        <f>+C26+C31+C34+C35+C36+C37</f>
        <v>10243524.311999999</v>
      </c>
      <c r="D45" s="30">
        <f>+D26+D31+D34+D35+D36+D37</f>
        <v>9765213.854999999</v>
      </c>
      <c r="E45" s="30">
        <f>+D45-C45</f>
        <v>-478310.4570000004</v>
      </c>
      <c r="F45" s="39">
        <f>(D45/C45)*100-100</f>
        <v>-4.669393486377274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0" t="s">
        <v>44</v>
      </c>
      <c r="C47" s="34">
        <f>+C45-'[1]2020-nov.'!$C$46</f>
        <v>0</v>
      </c>
      <c r="D47" s="34"/>
      <c r="E47" s="6"/>
      <c r="F47" s="6"/>
    </row>
    <row r="48" spans="2:6" ht="16.5" customHeight="1">
      <c r="B48" s="4"/>
      <c r="C48" s="34">
        <f>+C24-'[1]2020-nov.'!$C$20</f>
        <v>0</v>
      </c>
      <c r="D48" s="34">
        <f>+D24-'[1]2021-nov.'!$C$20</f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2021-04-11T11:12:24Z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166e6660-cfe1-4823-adec-871747b48723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