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9040" windowHeight="15840" activeTab="0"/>
  </bookViews>
  <sheets>
    <sheet name="January-September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<sst xmlns="http://schemas.openxmlformats.org/spreadsheetml/2006/main" count="49" uniqueCount="47">
  <si>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</si>
  <si>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</si>
  <si>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</si>
  <si>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</si>
  <si>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</si>
  <si>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</si>
  <si>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</si>
  <si>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</si>
  <si>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</si>
  <si>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</si>
  <si>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</si>
  <si>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</si>
  <si>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</si>
  <si>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</si>
  <si>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</si>
  <si>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</si>
  <si>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</si>
  <si>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</si>
  <si>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</si>
  <si>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</si>
  <si>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</si>
  <si>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</si>
  <si>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</si>
  <si>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</si>
  <si>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</si>
  <si>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</si>
  <si>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</si>
  <si>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</si>
  <si>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</si>
  <si>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</si>
  <si>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</si>
  <si>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</si>
  <si>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</si>
  <si>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</si>
  <si>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</si>
  <si>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</si>
  <si>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</si>
  <si>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</si>
  <si>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</si>
  <si>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</si>
  <si>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</si>
  <si>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</si>
  <si>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</si>
  <si>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</si>
  <si>
    <r>
      <t>The volume of cash operations on the banking system of the Republic of Moldova,
January - September 2022</t>
    </r>
    <r>
      <rPr>
        <b/>
        <vertAlign val="superscript"/>
        <sz val="16"/>
        <color indexed="57"/>
        <rFont val="Times New Roman"/>
        <family val="1"/>
      </rPr>
      <t>i</t>
    </r>
  </si>
  <si>
    <t>by 3.3 times</t>
  </si>
  <si>
    <t>by 2.1 times</t>
  </si>
</sst>
</file>

<file path=xl/styles.xml><?xml version="1.0" encoding="utf-8"?>
<styleSheet xmlns="http://schemas.openxmlformats.org/spreadsheetml/2006/main">
  <numFmts count="14">
    <numFmt numFmtId="5" formatCode="&quot;MDL&quot;#,##0_);\(&quot;MDL&quot;#,##0\)"/>
    <numFmt numFmtId="6" formatCode="&quot;MDL&quot;#,##0_);[Red]\(&quot;MDL&quot;#,##0\)"/>
    <numFmt numFmtId="7" formatCode="&quot;MDL&quot;#,##0.00_);\(&quot;MDL&quot;#,##0.00\)"/>
    <numFmt numFmtId="8" formatCode="&quot;MDL&quot;#,##0.00_);[Red]\(&quot;MDL&quot;#,##0.00\)"/>
    <numFmt numFmtId="42" formatCode="_(&quot;MDL&quot;* #,##0_);_(&quot;MDL&quot;* \(#,##0\);_(&quot;MDL&quot;* &quot;-&quot;_);_(@_)"/>
    <numFmt numFmtId="41" formatCode="_(* #,##0_);_(* \(#,##0\);_(* &quot;-&quot;_);_(@_)"/>
    <numFmt numFmtId="44" formatCode="_(&quot;MDL&quot;* #,##0.00_);_(&quot;MDL&quot;* \(#,##0.00\);_(&quot;MDL&quot;* &quot;-&quot;??_);_(@_)"/>
    <numFmt numFmtId="43" formatCode="_(* #,##0.00_);_(* \(#,##0.00\);_(* &quot;-&quot;??_);_(@_)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 wrapText="1"/>
    </xf>
    <xf numFmtId="165" fontId="49" fillId="0" borderId="0" xfId="47" applyNumberFormat="1" applyFont="1" applyBorder="1" applyAlignment="1">
      <alignment wrapText="1"/>
    </xf>
    <xf numFmtId="169" fontId="49" fillId="0" borderId="0" xfId="47" applyNumberFormat="1" applyFont="1" applyBorder="1" applyAlignment="1">
      <alignment wrapText="1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9">
      <selection activeCell="K34" sqref="K34"/>
    </sheetView>
  </sheetViews>
  <sheetFormatPr defaultColWidth="9.140625" defaultRowHeight="16.5" customHeight="1"/>
  <cols>
    <col min="1" max="1" width="9.140625" style="1" customWidth="1"/>
    <col min="2" max="2" width="81.42187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7"/>
      <c r="C1" s="47"/>
      <c r="D1" s="47"/>
      <c r="E1" s="47"/>
    </row>
    <row r="2" spans="2:6" ht="39" customHeight="1">
      <c r="B2" s="48" t="s">
        <v>44</v>
      </c>
      <c r="C2" s="49"/>
      <c r="D2" s="49"/>
      <c r="E2" s="49"/>
      <c r="F2" s="49"/>
    </row>
    <row r="3" spans="2:6" ht="21" customHeight="1">
      <c r="B3" s="46" t="s">
        <v>42</v>
      </c>
      <c r="C3" s="46"/>
      <c r="D3" s="46"/>
      <c r="E3" s="46"/>
      <c r="F3" s="46"/>
    </row>
    <row r="4" spans="2:6" ht="23.25" customHeight="1">
      <c r="B4" s="50"/>
      <c r="C4" s="51" t="s">
        <v>39</v>
      </c>
      <c r="D4" s="51"/>
      <c r="E4" s="52" t="s">
        <v>40</v>
      </c>
      <c r="F4" s="52"/>
    </row>
    <row r="5" spans="2:6" ht="38.25" customHeight="1">
      <c r="B5" s="50"/>
      <c r="C5" s="16">
        <v>2021</v>
      </c>
      <c r="D5" s="16">
        <v>2022</v>
      </c>
      <c r="E5" s="17" t="s">
        <v>41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4" t="s">
        <v>2</v>
      </c>
      <c r="C7" s="44"/>
      <c r="D7" s="44"/>
      <c r="E7" s="44"/>
      <c r="F7" s="44"/>
    </row>
    <row r="8" spans="2:6" s="3" customFormat="1" ht="36" customHeight="1">
      <c r="B8" s="20" t="s">
        <v>3</v>
      </c>
      <c r="C8" s="21">
        <v>63358749.68800001</v>
      </c>
      <c r="D8" s="21">
        <v>69123695.944</v>
      </c>
      <c r="E8" s="21">
        <f aca="true" t="shared" si="0" ref="E8:E24">+D8-C8</f>
        <v>5764946.255999997</v>
      </c>
      <c r="F8" s="35">
        <f aca="true" t="shared" si="1" ref="F8:F24">(D8/C8)*100-100</f>
        <v>9.09889523449965</v>
      </c>
    </row>
    <row r="9" spans="2:6" s="3" customFormat="1" ht="24" customHeight="1">
      <c r="B9" s="22" t="s">
        <v>4</v>
      </c>
      <c r="C9" s="23">
        <v>604465.641</v>
      </c>
      <c r="D9" s="23">
        <v>758281.328</v>
      </c>
      <c r="E9" s="23">
        <f t="shared" si="0"/>
        <v>153815.68700000003</v>
      </c>
      <c r="F9" s="36">
        <f t="shared" si="1"/>
        <v>25.446555861394287</v>
      </c>
    </row>
    <row r="10" spans="2:6" s="3" customFormat="1" ht="18.75" customHeight="1">
      <c r="B10" s="22" t="s">
        <v>5</v>
      </c>
      <c r="C10" s="23">
        <v>2408755.0840000003</v>
      </c>
      <c r="D10" s="23">
        <v>2154101.8869999996</v>
      </c>
      <c r="E10" s="23">
        <f t="shared" si="0"/>
        <v>-254653.19700000063</v>
      </c>
      <c r="F10" s="36">
        <f t="shared" si="1"/>
        <v>-10.571983789116544</v>
      </c>
    </row>
    <row r="11" spans="2:6" s="3" customFormat="1" ht="20.25" customHeight="1">
      <c r="B11" s="22" t="s">
        <v>6</v>
      </c>
      <c r="C11" s="23">
        <v>8441382.1</v>
      </c>
      <c r="D11" s="23">
        <v>10200541.414</v>
      </c>
      <c r="E11" s="23">
        <f t="shared" si="0"/>
        <v>1759159.3140000012</v>
      </c>
      <c r="F11" s="36">
        <f t="shared" si="1"/>
        <v>20.839707208609838</v>
      </c>
    </row>
    <row r="12" spans="2:6" s="3" customFormat="1" ht="21.75" customHeight="1">
      <c r="B12" s="22" t="s">
        <v>7</v>
      </c>
      <c r="C12" s="23">
        <v>1466005.435</v>
      </c>
      <c r="D12" s="23">
        <v>1492020.6719999998</v>
      </c>
      <c r="E12" s="23">
        <f t="shared" si="0"/>
        <v>26015.23699999973</v>
      </c>
      <c r="F12" s="36">
        <f t="shared" si="1"/>
        <v>1.7745662041150467</v>
      </c>
    </row>
    <row r="13" spans="2:6" s="3" customFormat="1" ht="25.5" customHeight="1">
      <c r="B13" s="22" t="s">
        <v>8</v>
      </c>
      <c r="C13" s="23">
        <v>9712057.196999999</v>
      </c>
      <c r="D13" s="23">
        <v>12855402.624</v>
      </c>
      <c r="E13" s="23">
        <f t="shared" si="0"/>
        <v>3143345.427000001</v>
      </c>
      <c r="F13" s="36">
        <f t="shared" si="1"/>
        <v>32.36539245229076</v>
      </c>
    </row>
    <row r="14" spans="2:6" s="3" customFormat="1" ht="20.25" customHeight="1">
      <c r="B14" s="22" t="s">
        <v>9</v>
      </c>
      <c r="C14" s="23">
        <v>4140939.9880000004</v>
      </c>
      <c r="D14" s="24">
        <v>8755778.406</v>
      </c>
      <c r="E14" s="23">
        <f t="shared" si="0"/>
        <v>4614838.418</v>
      </c>
      <c r="F14" s="36" t="s">
        <v>46</v>
      </c>
    </row>
    <row r="15" spans="2:6" s="3" customFormat="1" ht="19.5" customHeight="1">
      <c r="B15" s="22" t="s">
        <v>10</v>
      </c>
      <c r="C15" s="23">
        <v>4536321.189</v>
      </c>
      <c r="D15" s="23">
        <v>4349161.881</v>
      </c>
      <c r="E15" s="23">
        <f t="shared" si="0"/>
        <v>-187159.3080000002</v>
      </c>
      <c r="F15" s="36">
        <f t="shared" si="1"/>
        <v>-4.125794894193945</v>
      </c>
    </row>
    <row r="16" spans="2:6" s="3" customFormat="1" ht="30.75" customHeight="1">
      <c r="B16" s="22" t="s">
        <v>11</v>
      </c>
      <c r="C16" s="23">
        <v>2327223.611</v>
      </c>
      <c r="D16" s="23">
        <v>2189230.7189999996</v>
      </c>
      <c r="E16" s="23">
        <f t="shared" si="0"/>
        <v>-137992.89200000046</v>
      </c>
      <c r="F16" s="36">
        <f t="shared" si="1"/>
        <v>-5.929507218290269</v>
      </c>
    </row>
    <row r="17" spans="2:6" s="3" customFormat="1" ht="24" customHeight="1">
      <c r="B17" s="22" t="s">
        <v>12</v>
      </c>
      <c r="C17" s="23">
        <f>SUM(C18:C23)</f>
        <v>14673879.541999998</v>
      </c>
      <c r="D17" s="23">
        <f>SUM(D18:D23)</f>
        <v>16691299.417999998</v>
      </c>
      <c r="E17" s="23">
        <f t="shared" si="0"/>
        <v>2017419.8760000002</v>
      </c>
      <c r="F17" s="36">
        <f t="shared" si="1"/>
        <v>13.748374247080903</v>
      </c>
    </row>
    <row r="18" spans="2:6" s="3" customFormat="1" ht="16.5" customHeight="1">
      <c r="B18" s="31" t="s">
        <v>13</v>
      </c>
      <c r="C18" s="23">
        <v>199089.917</v>
      </c>
      <c r="D18" s="23">
        <v>178800.34500000003</v>
      </c>
      <c r="E18" s="23">
        <f t="shared" si="0"/>
        <v>-20289.571999999956</v>
      </c>
      <c r="F18" s="36">
        <f t="shared" si="1"/>
        <v>-10.1911600073649</v>
      </c>
    </row>
    <row r="19" spans="2:6" s="3" customFormat="1" ht="16.5" customHeight="1">
      <c r="B19" s="31" t="s">
        <v>19</v>
      </c>
      <c r="C19" s="23">
        <v>2699019.421</v>
      </c>
      <c r="D19" s="23">
        <v>373498.588</v>
      </c>
      <c r="E19" s="23">
        <f t="shared" si="0"/>
        <v>-2325520.833</v>
      </c>
      <c r="F19" s="36">
        <f t="shared" si="1"/>
        <v>-86.16169320257737</v>
      </c>
    </row>
    <row r="20" spans="2:6" s="3" customFormat="1" ht="16.5" customHeight="1">
      <c r="B20" s="31" t="s">
        <v>14</v>
      </c>
      <c r="C20" s="23">
        <v>324275.185</v>
      </c>
      <c r="D20" s="23">
        <v>269337.792</v>
      </c>
      <c r="E20" s="23">
        <f t="shared" si="0"/>
        <v>-54937.39299999998</v>
      </c>
      <c r="F20" s="36">
        <f t="shared" si="1"/>
        <v>-16.941596379013703</v>
      </c>
    </row>
    <row r="21" spans="2:6" s="3" customFormat="1" ht="16.5" customHeight="1">
      <c r="B21" s="31" t="s">
        <v>15</v>
      </c>
      <c r="C21" s="23">
        <v>856406.747</v>
      </c>
      <c r="D21" s="23">
        <v>390474.67600000004</v>
      </c>
      <c r="E21" s="23">
        <f t="shared" si="0"/>
        <v>-465932.07099999994</v>
      </c>
      <c r="F21" s="36">
        <f t="shared" si="1"/>
        <v>-54.40546476684868</v>
      </c>
    </row>
    <row r="22" spans="2:6" s="3" customFormat="1" ht="16.5" customHeight="1">
      <c r="B22" s="31" t="s">
        <v>16</v>
      </c>
      <c r="C22" s="23">
        <v>1186.51</v>
      </c>
      <c r="D22" s="23">
        <v>2086.209</v>
      </c>
      <c r="E22" s="23">
        <f>+D22-C22</f>
        <v>899.6989999999998</v>
      </c>
      <c r="F22" s="36">
        <f>(D22/C22)*100-100</f>
        <v>75.8273423738527</v>
      </c>
    </row>
    <row r="23" spans="2:6" s="3" customFormat="1" ht="16.5" customHeight="1">
      <c r="B23" s="31" t="s">
        <v>12</v>
      </c>
      <c r="C23" s="23">
        <v>10593901.761999998</v>
      </c>
      <c r="D23" s="23">
        <v>15477101.807999998</v>
      </c>
      <c r="E23" s="23">
        <f t="shared" si="0"/>
        <v>4883200.046</v>
      </c>
      <c r="F23" s="36">
        <f t="shared" si="1"/>
        <v>46.09444334773701</v>
      </c>
    </row>
    <row r="24" spans="2:6" s="3" customFormat="1" ht="29.25" customHeight="1">
      <c r="B24" s="25" t="s">
        <v>17</v>
      </c>
      <c r="C24" s="26">
        <f>+SUM(C8:C17)</f>
        <v>111669779.47500001</v>
      </c>
      <c r="D24" s="26">
        <f>+SUM(D8:D17)</f>
        <v>128569514.293</v>
      </c>
      <c r="E24" s="26">
        <f t="shared" si="0"/>
        <v>16899734.81799999</v>
      </c>
      <c r="F24" s="40">
        <f t="shared" si="1"/>
        <v>15.133669017214643</v>
      </c>
    </row>
    <row r="25" spans="2:6" s="3" customFormat="1" ht="22.5" customHeight="1">
      <c r="B25" s="45" t="s">
        <v>18</v>
      </c>
      <c r="C25" s="45"/>
      <c r="D25" s="45"/>
      <c r="E25" s="45"/>
      <c r="F25" s="45"/>
    </row>
    <row r="26" spans="2:6" s="3" customFormat="1" ht="22.5" customHeight="1">
      <c r="B26" s="27" t="s">
        <v>37</v>
      </c>
      <c r="C26" s="28">
        <f>SUM(C27:C30)</f>
        <v>10595996.601</v>
      </c>
      <c r="D26" s="28">
        <f>SUM(D27:D30)</f>
        <v>10214834.11</v>
      </c>
      <c r="E26" s="23">
        <f>+D26-C26</f>
        <v>-381162.4910000004</v>
      </c>
      <c r="F26" s="37">
        <f>(D26/C26)*100-100</f>
        <v>-3.5972311558124517</v>
      </c>
    </row>
    <row r="27" spans="2:6" s="3" customFormat="1" ht="16.5" customHeight="1">
      <c r="B27" s="31" t="s">
        <v>20</v>
      </c>
      <c r="C27" s="23">
        <v>1842149.139</v>
      </c>
      <c r="D27" s="23">
        <v>1951584.1050000002</v>
      </c>
      <c r="E27" s="23">
        <f>+D27-C27</f>
        <v>109434.96600000025</v>
      </c>
      <c r="F27" s="36">
        <f>(D27/C27)*100-100</f>
        <v>5.940613801736291</v>
      </c>
    </row>
    <row r="28" spans="2:6" s="3" customFormat="1" ht="16.5" customHeight="1">
      <c r="B28" s="31" t="s">
        <v>21</v>
      </c>
      <c r="C28" s="23">
        <v>10658.955999999998</v>
      </c>
      <c r="D28" s="23">
        <v>13275.51</v>
      </c>
      <c r="E28" s="23">
        <f aca="true" t="shared" si="2" ref="E28:E34">+D28-C28</f>
        <v>2616.554000000002</v>
      </c>
      <c r="F28" s="36">
        <f>(D28/C28)*100-100</f>
        <v>24.54793884128992</v>
      </c>
    </row>
    <row r="29" spans="2:6" s="3" customFormat="1" ht="16.5" customHeight="1">
      <c r="B29" s="31" t="s">
        <v>22</v>
      </c>
      <c r="C29" s="23">
        <v>402391.9930000001</v>
      </c>
      <c r="D29" s="23">
        <v>1331912.176</v>
      </c>
      <c r="E29" s="23">
        <f t="shared" si="2"/>
        <v>929520.183</v>
      </c>
      <c r="F29" s="36" t="s">
        <v>45</v>
      </c>
    </row>
    <row r="30" spans="2:6" s="3" customFormat="1" ht="16.5" customHeight="1">
      <c r="B30" s="31" t="s">
        <v>23</v>
      </c>
      <c r="C30" s="23">
        <v>8340796.513</v>
      </c>
      <c r="D30" s="23">
        <v>6918062.319</v>
      </c>
      <c r="E30" s="23">
        <f>+D30-C30</f>
        <v>-1422734.1940000001</v>
      </c>
      <c r="F30" s="36">
        <f>+(D30/C30)*100-100</f>
        <v>-17.057533915166502</v>
      </c>
    </row>
    <row r="31" spans="2:6" s="3" customFormat="1" ht="21.75" customHeight="1">
      <c r="B31" s="27" t="s">
        <v>36</v>
      </c>
      <c r="C31" s="23">
        <f>SUM(C32:C33)</f>
        <v>25543849.189000003</v>
      </c>
      <c r="D31" s="23">
        <f>SUM(D32:D33)</f>
        <v>31169011.240000002</v>
      </c>
      <c r="E31" s="23">
        <f>+D31-C31</f>
        <v>5625162.050999999</v>
      </c>
      <c r="F31" s="38">
        <f>+(D31/C31)*100-100</f>
        <v>22.021591222917067</v>
      </c>
    </row>
    <row r="32" spans="2:6" s="3" customFormat="1" ht="16.5" customHeight="1">
      <c r="B32" s="31" t="s">
        <v>25</v>
      </c>
      <c r="C32" s="23">
        <v>20879845.381</v>
      </c>
      <c r="D32" s="23">
        <v>24958049.504</v>
      </c>
      <c r="E32" s="23">
        <f t="shared" si="2"/>
        <v>4078204.1229999997</v>
      </c>
      <c r="F32" s="36">
        <f>+(D32/C32)*100-100</f>
        <v>19.53177357678632</v>
      </c>
    </row>
    <row r="33" spans="2:6" s="3" customFormat="1" ht="16.5" customHeight="1">
      <c r="B33" s="31" t="s">
        <v>31</v>
      </c>
      <c r="C33" s="23">
        <v>4664003.808</v>
      </c>
      <c r="D33" s="23">
        <v>6210961.7360000005</v>
      </c>
      <c r="E33" s="23">
        <f t="shared" si="2"/>
        <v>1546957.9280000003</v>
      </c>
      <c r="F33" s="36">
        <f>+(D33/C33)*100-100</f>
        <v>33.1680245489199</v>
      </c>
    </row>
    <row r="34" spans="2:6" s="3" customFormat="1" ht="23.25" customHeight="1">
      <c r="B34" s="27" t="s">
        <v>24</v>
      </c>
      <c r="C34" s="23">
        <v>33416252.22</v>
      </c>
      <c r="D34" s="23">
        <v>34446869.212000005</v>
      </c>
      <c r="E34" s="28">
        <f t="shared" si="2"/>
        <v>1030616.9920000061</v>
      </c>
      <c r="F34" s="38">
        <f aca="true" t="shared" si="3" ref="F34:F45">(D34/C34)*100-100</f>
        <v>3.0841788756405464</v>
      </c>
    </row>
    <row r="35" spans="2:6" s="3" customFormat="1" ht="18.75" customHeight="1">
      <c r="B35" s="27" t="s">
        <v>34</v>
      </c>
      <c r="C35" s="23">
        <v>4971593.289</v>
      </c>
      <c r="D35" s="23">
        <v>3156016.6649999996</v>
      </c>
      <c r="E35" s="23">
        <f>+D35-C35</f>
        <v>-1815576.6240000003</v>
      </c>
      <c r="F35" s="36">
        <f t="shared" si="3"/>
        <v>-36.51900946960186</v>
      </c>
    </row>
    <row r="36" spans="2:6" s="3" customFormat="1" ht="15" customHeight="1">
      <c r="B36" s="27" t="s">
        <v>30</v>
      </c>
      <c r="C36" s="23">
        <v>21471532.028</v>
      </c>
      <c r="D36" s="23">
        <v>27614943.607</v>
      </c>
      <c r="E36" s="23">
        <f>+D36-C36</f>
        <v>6143411.579</v>
      </c>
      <c r="F36" s="36">
        <f t="shared" si="3"/>
        <v>28.61189211365388</v>
      </c>
    </row>
    <row r="37" spans="2:6" s="3" customFormat="1" ht="20.25" customHeight="1">
      <c r="B37" s="27" t="s">
        <v>32</v>
      </c>
      <c r="C37" s="23">
        <f>SUM(C38:C44)</f>
        <v>17778076.368</v>
      </c>
      <c r="D37" s="23">
        <f>SUM(D38:D44)</f>
        <v>21322232.517</v>
      </c>
      <c r="E37" s="23">
        <f>+D37-C37</f>
        <v>3544156.149</v>
      </c>
      <c r="F37" s="36">
        <f t="shared" si="3"/>
        <v>19.93554350671694</v>
      </c>
    </row>
    <row r="38" spans="2:6" s="3" customFormat="1" ht="16.5" customHeight="1">
      <c r="B38" s="31" t="s">
        <v>35</v>
      </c>
      <c r="C38" s="23">
        <v>1008777.504</v>
      </c>
      <c r="D38" s="23">
        <v>1269614.8539999998</v>
      </c>
      <c r="E38" s="23">
        <f>+D38-C38</f>
        <v>260837.34999999986</v>
      </c>
      <c r="F38" s="36">
        <f t="shared" si="3"/>
        <v>25.856777036138183</v>
      </c>
    </row>
    <row r="39" spans="2:6" s="3" customFormat="1" ht="21.75" customHeight="1">
      <c r="B39" s="31" t="s">
        <v>38</v>
      </c>
      <c r="C39" s="23">
        <v>95132.039</v>
      </c>
      <c r="D39" s="23">
        <v>57640.118</v>
      </c>
      <c r="E39" s="23">
        <f>+D39-C39</f>
        <v>-37491.921</v>
      </c>
      <c r="F39" s="36">
        <f t="shared" si="3"/>
        <v>-39.41040410160871</v>
      </c>
    </row>
    <row r="40" spans="2:6" s="3" customFormat="1" ht="24.75" customHeight="1">
      <c r="B40" s="31" t="s">
        <v>27</v>
      </c>
      <c r="C40" s="23">
        <v>1093410.5229999998</v>
      </c>
      <c r="D40" s="23">
        <v>1213590.296</v>
      </c>
      <c r="E40" s="23">
        <f>+D40-C40</f>
        <v>120179.77300000028</v>
      </c>
      <c r="F40" s="36">
        <f t="shared" si="3"/>
        <v>10.991276421070296</v>
      </c>
    </row>
    <row r="41" spans="2:6" s="3" customFormat="1" ht="16.5" customHeight="1">
      <c r="B41" s="31" t="s">
        <v>26</v>
      </c>
      <c r="C41" s="23">
        <v>2256885.372</v>
      </c>
      <c r="D41" s="23">
        <v>4161663.3819999993</v>
      </c>
      <c r="E41" s="23">
        <f>+D41-C41</f>
        <v>1904778.0099999993</v>
      </c>
      <c r="F41" s="36">
        <f t="shared" si="3"/>
        <v>84.39852699794093</v>
      </c>
    </row>
    <row r="42" spans="2:6" s="3" customFormat="1" ht="25.5" customHeight="1">
      <c r="B42" s="31" t="s">
        <v>28</v>
      </c>
      <c r="C42" s="23">
        <v>90884.875</v>
      </c>
      <c r="D42" s="23">
        <v>98046.523</v>
      </c>
      <c r="E42" s="23">
        <f>+D42-C42</f>
        <v>7161.648000000001</v>
      </c>
      <c r="F42" s="36">
        <f t="shared" si="3"/>
        <v>7.879911811508805</v>
      </c>
    </row>
    <row r="43" spans="2:6" s="3" customFormat="1" ht="16.5" customHeight="1">
      <c r="B43" s="31" t="s">
        <v>29</v>
      </c>
      <c r="C43" s="23">
        <v>361742.18200000003</v>
      </c>
      <c r="D43" s="23">
        <v>482055.203</v>
      </c>
      <c r="E43" s="23">
        <f>+D43-C43</f>
        <v>120313.02099999995</v>
      </c>
      <c r="F43" s="36">
        <f t="shared" si="3"/>
        <v>33.2593286010532</v>
      </c>
    </row>
    <row r="44" spans="2:6" s="3" customFormat="1" ht="16.5" customHeight="1">
      <c r="B44" s="31" t="s">
        <v>32</v>
      </c>
      <c r="C44" s="23">
        <v>12871243.873</v>
      </c>
      <c r="D44" s="23">
        <v>14039622.141</v>
      </c>
      <c r="E44" s="23">
        <f>+D44-C44</f>
        <v>1168378.268000001</v>
      </c>
      <c r="F44" s="36">
        <f t="shared" si="3"/>
        <v>9.07743089578861</v>
      </c>
    </row>
    <row r="45" spans="2:6" s="3" customFormat="1" ht="24.75" customHeight="1">
      <c r="B45" s="29" t="s">
        <v>33</v>
      </c>
      <c r="C45" s="30">
        <f>+C26+C31+C34+C35+C36+C37</f>
        <v>113777299.69500001</v>
      </c>
      <c r="D45" s="30">
        <f>+D26+D31+D34+D35+D36+D37</f>
        <v>127923907.35100003</v>
      </c>
      <c r="E45" s="30">
        <f>+D45-C45</f>
        <v>14146607.656000018</v>
      </c>
      <c r="F45" s="39">
        <f t="shared" si="3"/>
        <v>12.433594129868155</v>
      </c>
    </row>
    <row r="46" spans="2:6" ht="16.5" customHeight="1">
      <c r="B46" s="4"/>
      <c r="C46" s="32"/>
      <c r="D46" s="6"/>
      <c r="E46" s="6"/>
      <c r="F46" s="6"/>
    </row>
    <row r="47" spans="2:6" ht="34.5" customHeight="1">
      <c r="B47" s="41" t="s">
        <v>43</v>
      </c>
      <c r="C47" s="34"/>
      <c r="D47" s="42"/>
      <c r="E47" s="6"/>
      <c r="F47" s="6"/>
    </row>
    <row r="48" spans="2:6" ht="16.5" customHeight="1">
      <c r="B48" s="4"/>
      <c r="C48" s="43"/>
      <c r="D48" s="43"/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9:D49 C46">
    <cfRule type="cellIs" priority="2" dxfId="2" operator="notEqual">
      <formula>0</formula>
    </cfRule>
  </conditionalFormatting>
  <conditionalFormatting sqref="C47:D48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2022-11-02T09:29:37Z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65e7f6d0-61d4-4d1c-b07e-104660fe4887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