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Jan-Apr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<sst xmlns="http://schemas.openxmlformats.org/spreadsheetml/2006/main" count="47" uniqueCount="45">
  <si>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</si>
  <si>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</si>
  <si>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</si>
  <si>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</si>
  <si>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</si>
  <si>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</si>
  <si>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</si>
  <si>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</si>
  <si>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</si>
  <si>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</si>
  <si>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</si>
  <si>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</si>
  <si>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</si>
  <si>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</si>
  <si>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</si>
  <si>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</si>
  <si>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</si>
  <si>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</si>
  <si>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</si>
  <si>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</si>
  <si>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</si>
  <si>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</si>
  <si>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</si>
  <si>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</si>
  <si>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</si>
  <si>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</si>
  <si>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</si>
  <si>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</si>
  <si>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</si>
  <si>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</si>
  <si>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</si>
  <si>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</si>
  <si>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</si>
  <si>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</si>
  <si>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</si>
  <si>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</si>
  <si>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</si>
  <si>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</si>
  <si>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</si>
  <si>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</si>
  <si>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</si>
  <si>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</si>
  <si>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</si>
  <si>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t>The volume of cash operations on the banking system of the Republic of Moldova,
January - April 2021</t>
    </r>
    <r>
      <rPr>
        <b/>
        <vertAlign val="superscript"/>
        <sz val="16"/>
        <color indexed="57"/>
        <rFont val="Times New Roman"/>
        <family val="1"/>
      </rPr>
      <t>i</t>
    </r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</si>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</sst>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"/>
      <sheetName val="2021-nov.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</sheetNames>
    <sheetDataSet>
      <sheetData sheetId="23">
        <row r="5">
          <cell r="P5">
            <v>20056596.866</v>
          </cell>
        </row>
        <row r="6">
          <cell r="P6">
            <v>253212.331</v>
          </cell>
        </row>
        <row r="7">
          <cell r="P7">
            <v>1119206.1970000002</v>
          </cell>
        </row>
        <row r="8">
          <cell r="P8">
            <v>49071.698</v>
          </cell>
        </row>
        <row r="9">
          <cell r="P9">
            <v>2345773.031</v>
          </cell>
        </row>
        <row r="10">
          <cell r="P10">
            <v>571834.31</v>
          </cell>
        </row>
        <row r="11">
          <cell r="P11">
            <v>3144915.719</v>
          </cell>
        </row>
        <row r="12">
          <cell r="P12">
            <v>1128926.799</v>
          </cell>
        </row>
        <row r="13">
          <cell r="P13">
            <v>108380.937</v>
          </cell>
        </row>
        <row r="14">
          <cell r="P14">
            <v>1628613.033</v>
          </cell>
        </row>
        <row r="15">
          <cell r="P15">
            <v>636.9150000000001</v>
          </cell>
        </row>
        <row r="16">
          <cell r="P16">
            <v>1731096.858</v>
          </cell>
        </row>
        <row r="17">
          <cell r="P17">
            <v>317124.59900000005</v>
          </cell>
        </row>
        <row r="18">
          <cell r="P18">
            <v>776691.861</v>
          </cell>
        </row>
        <row r="19">
          <cell r="P19">
            <v>3068213.5209999997</v>
          </cell>
        </row>
        <row r="20">
          <cell r="P20">
            <v>36300294.675</v>
          </cell>
        </row>
        <row r="30">
          <cell r="P30">
            <v>812561.96</v>
          </cell>
        </row>
        <row r="31">
          <cell r="P31">
            <v>5366.714</v>
          </cell>
        </row>
        <row r="32">
          <cell r="P32">
            <v>172972.984</v>
          </cell>
        </row>
        <row r="33">
          <cell r="P33">
            <v>551456.994</v>
          </cell>
        </row>
        <row r="34">
          <cell r="P34">
            <v>3585962.0820000004</v>
          </cell>
        </row>
        <row r="35">
          <cell r="P35">
            <v>7087123.413</v>
          </cell>
        </row>
        <row r="36">
          <cell r="P36">
            <v>9366242.776999999</v>
          </cell>
        </row>
        <row r="37">
          <cell r="P37">
            <v>798177.502</v>
          </cell>
        </row>
        <row r="38">
          <cell r="P38">
            <v>35459.6</v>
          </cell>
        </row>
        <row r="39">
          <cell r="P39">
            <v>519240.63</v>
          </cell>
        </row>
        <row r="40">
          <cell r="P40">
            <v>893560.684</v>
          </cell>
        </row>
        <row r="41">
          <cell r="P41">
            <v>12195.258000000002</v>
          </cell>
        </row>
        <row r="42">
          <cell r="P42">
            <v>249218.38</v>
          </cell>
        </row>
        <row r="43">
          <cell r="P43">
            <v>7934349.65</v>
          </cell>
        </row>
        <row r="44">
          <cell r="P44">
            <v>1801401.1179999998</v>
          </cell>
        </row>
        <row r="45">
          <cell r="P45">
            <v>3616874.874</v>
          </cell>
        </row>
        <row r="46">
          <cell r="P46">
            <v>37442164.62</v>
          </cell>
        </row>
      </sheetData>
      <sheetData sheetId="26">
        <row r="5">
          <cell r="P5">
            <v>24482444.591000002</v>
          </cell>
        </row>
        <row r="6">
          <cell r="P6">
            <v>223942.167</v>
          </cell>
        </row>
        <row r="7">
          <cell r="P7">
            <v>1229950.2820000001</v>
          </cell>
        </row>
        <row r="8">
          <cell r="P8">
            <v>57499.437999999995</v>
          </cell>
        </row>
        <row r="9">
          <cell r="P9">
            <v>2854697.032</v>
          </cell>
        </row>
        <row r="10">
          <cell r="P10">
            <v>716800.7050000001</v>
          </cell>
        </row>
        <row r="11">
          <cell r="P11">
            <v>3713306.5370000005</v>
          </cell>
        </row>
        <row r="12">
          <cell r="P12">
            <v>1393517.92</v>
          </cell>
        </row>
        <row r="13">
          <cell r="P13">
            <v>140923.364</v>
          </cell>
        </row>
        <row r="14">
          <cell r="P14">
            <v>1361860.002</v>
          </cell>
        </row>
        <row r="15">
          <cell r="P15">
            <v>671.904</v>
          </cell>
        </row>
        <row r="16">
          <cell r="P16">
            <v>1915651.867</v>
          </cell>
        </row>
        <row r="17">
          <cell r="P17">
            <v>470582.328</v>
          </cell>
        </row>
        <row r="18">
          <cell r="P18">
            <v>1032738.9750000001</v>
          </cell>
        </row>
        <row r="19">
          <cell r="P19">
            <v>4035645.0870000003</v>
          </cell>
        </row>
        <row r="20">
          <cell r="P20">
            <v>43630232.199</v>
          </cell>
        </row>
        <row r="30">
          <cell r="P30">
            <v>732718.226</v>
          </cell>
        </row>
        <row r="31">
          <cell r="P31">
            <v>6332.6359999999995</v>
          </cell>
        </row>
        <row r="32">
          <cell r="P32">
            <v>169321.152</v>
          </cell>
        </row>
        <row r="33">
          <cell r="P33">
            <v>334366.348</v>
          </cell>
        </row>
        <row r="34">
          <cell r="P34">
            <v>4053907.083</v>
          </cell>
        </row>
        <row r="35">
          <cell r="P35">
            <v>8360451.226</v>
          </cell>
        </row>
        <row r="36">
          <cell r="P36">
            <v>12921421.919</v>
          </cell>
        </row>
        <row r="37">
          <cell r="P37">
            <v>932000.2250000001</v>
          </cell>
        </row>
        <row r="38">
          <cell r="P38">
            <v>45190.539000000004</v>
          </cell>
        </row>
        <row r="39">
          <cell r="P39">
            <v>470187.01</v>
          </cell>
        </row>
        <row r="40">
          <cell r="P40">
            <v>1790668.2619999999</v>
          </cell>
        </row>
        <row r="41">
          <cell r="P41">
            <v>15470.085</v>
          </cell>
        </row>
        <row r="42">
          <cell r="P42">
            <v>151040.794</v>
          </cell>
        </row>
        <row r="43">
          <cell r="P43">
            <v>8595485.805</v>
          </cell>
        </row>
        <row r="44">
          <cell r="P44">
            <v>1777065.3360000001</v>
          </cell>
        </row>
        <row r="45">
          <cell r="P45">
            <v>5146120.9059999995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48" sqref="B48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43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20" t="s">
        <v>3</v>
      </c>
      <c r="C8" s="21">
        <f>+'[1]2020-nov.'!P5</f>
        <v>20056596.866</v>
      </c>
      <c r="D8" s="21">
        <f>+'[1]2021-nov.'!P5</f>
        <v>24482444.591000002</v>
      </c>
      <c r="E8" s="21">
        <f>+D8-C8</f>
        <v>4425847.7250000015</v>
      </c>
      <c r="F8" s="35">
        <f>(D8/C8)*100-100</f>
        <v>22.066793058510896</v>
      </c>
    </row>
    <row r="9" spans="2:6" s="3" customFormat="1" ht="24" customHeight="1">
      <c r="B9" s="22" t="s">
        <v>4</v>
      </c>
      <c r="C9" s="23">
        <f>+'[1]2020-nov.'!P6</f>
        <v>253212.331</v>
      </c>
      <c r="D9" s="23">
        <f>+'[1]2021-nov.'!P6</f>
        <v>223942.167</v>
      </c>
      <c r="E9" s="23">
        <f>+D9-C9</f>
        <v>-29270.16400000002</v>
      </c>
      <c r="F9" s="36">
        <f>(D9/C9)*100-100</f>
        <v>-11.559533409927027</v>
      </c>
    </row>
    <row r="10" spans="2:6" s="3" customFormat="1" ht="18.75" customHeight="1">
      <c r="B10" s="22" t="s">
        <v>5</v>
      </c>
      <c r="C10" s="23">
        <f>+'[1]2020-nov.'!P7</f>
        <v>1119206.1970000002</v>
      </c>
      <c r="D10" s="23">
        <f>+'[1]2021-nov.'!P7</f>
        <v>1229950.2820000001</v>
      </c>
      <c r="E10" s="23">
        <f>+D10-C10</f>
        <v>110744.08499999996</v>
      </c>
      <c r="F10" s="36">
        <f>(D10/C10)*100-100</f>
        <v>9.894877753254619</v>
      </c>
    </row>
    <row r="11" spans="2:6" s="3" customFormat="1" ht="20.25" customHeight="1">
      <c r="B11" s="22" t="s">
        <v>6</v>
      </c>
      <c r="C11" s="23">
        <f>+'[1]2020-nov.'!P9</f>
        <v>2345773.031</v>
      </c>
      <c r="D11" s="23">
        <f>+'[1]2021-nov.'!P9</f>
        <v>2854697.032</v>
      </c>
      <c r="E11" s="23">
        <f>+D11-C11</f>
        <v>508924.00100000016</v>
      </c>
      <c r="F11" s="36">
        <f>(D11/C11)*100-100</f>
        <v>21.695364141135443</v>
      </c>
    </row>
    <row r="12" spans="2:6" s="3" customFormat="1" ht="21.75" customHeight="1">
      <c r="B12" s="22" t="s">
        <v>7</v>
      </c>
      <c r="C12" s="23">
        <f>+'[1]2020-nov.'!P10</f>
        <v>571834.31</v>
      </c>
      <c r="D12" s="23">
        <f>+'[1]2021-nov.'!P10</f>
        <v>716800.7050000001</v>
      </c>
      <c r="E12" s="23">
        <f>+D12-C12</f>
        <v>144966.39500000002</v>
      </c>
      <c r="F12" s="36">
        <f>(D12/C12)*100-100</f>
        <v>25.35111875326264</v>
      </c>
    </row>
    <row r="13" spans="2:6" s="3" customFormat="1" ht="25.5" customHeight="1">
      <c r="B13" s="22" t="s">
        <v>8</v>
      </c>
      <c r="C13" s="23">
        <f>+'[1]2020-nov.'!P11</f>
        <v>3144915.719</v>
      </c>
      <c r="D13" s="23">
        <f>+'[1]2021-nov.'!P11</f>
        <v>3713306.5370000005</v>
      </c>
      <c r="E13" s="23">
        <f>+D13-C13</f>
        <v>568390.8180000004</v>
      </c>
      <c r="F13" s="36">
        <f>(D13/C13)*100-100</f>
        <v>18.073324336358795</v>
      </c>
    </row>
    <row r="14" spans="2:6" s="3" customFormat="1" ht="20.25" customHeight="1">
      <c r="B14" s="22" t="s">
        <v>9</v>
      </c>
      <c r="C14" s="23">
        <f>+'[1]2020-nov.'!P14</f>
        <v>1628613.033</v>
      </c>
      <c r="D14" s="24">
        <f>+'[1]2021-nov.'!P14</f>
        <v>1361860.002</v>
      </c>
      <c r="E14" s="23">
        <f aca="true" t="shared" si="0" ref="E14:E19">+D14-C14</f>
        <v>-266753.03099999996</v>
      </c>
      <c r="F14" s="36">
        <f aca="true" t="shared" si="1" ref="F14:F19">(D14/C14)*100-100</f>
        <v>-16.37915364760562</v>
      </c>
    </row>
    <row r="15" spans="2:6" s="3" customFormat="1" ht="19.5" customHeight="1">
      <c r="B15" s="22" t="s">
        <v>10</v>
      </c>
      <c r="C15" s="23">
        <f>+'[1]2020-nov.'!P16</f>
        <v>1731096.858</v>
      </c>
      <c r="D15" s="23">
        <f>+'[1]2021-nov.'!P16</f>
        <v>1915651.867</v>
      </c>
      <c r="E15" s="23">
        <f t="shared" si="0"/>
        <v>184555.00900000008</v>
      </c>
      <c r="F15" s="36">
        <f t="shared" si="1"/>
        <v>10.661160185642245</v>
      </c>
    </row>
    <row r="16" spans="2:6" s="3" customFormat="1" ht="30.75" customHeight="1">
      <c r="B16" s="22" t="s">
        <v>11</v>
      </c>
      <c r="C16" s="23">
        <f>+'[1]2020-nov.'!P18</f>
        <v>776691.861</v>
      </c>
      <c r="D16" s="23">
        <f>+'[1]2021-nov.'!P18</f>
        <v>1032738.9750000001</v>
      </c>
      <c r="E16" s="23">
        <f t="shared" si="0"/>
        <v>256047.11400000006</v>
      </c>
      <c r="F16" s="36">
        <f t="shared" si="1"/>
        <v>32.9663701728941</v>
      </c>
    </row>
    <row r="17" spans="2:6" s="3" customFormat="1" ht="24" customHeight="1">
      <c r="B17" s="22" t="s">
        <v>12</v>
      </c>
      <c r="C17" s="23">
        <f>SUM(C18:C23)</f>
        <v>4672354.4690000005</v>
      </c>
      <c r="D17" s="23">
        <f>SUM(D18:D23)</f>
        <v>6098840.041</v>
      </c>
      <c r="E17" s="23">
        <f t="shared" si="0"/>
        <v>1426485.5719999997</v>
      </c>
      <c r="F17" s="36">
        <f t="shared" si="1"/>
        <v>30.53033714510326</v>
      </c>
    </row>
    <row r="18" spans="2:6" s="3" customFormat="1" ht="16.5" customHeight="1">
      <c r="B18" s="31" t="s">
        <v>13</v>
      </c>
      <c r="C18" s="23">
        <f>+'[1]2020-nov.'!P8</f>
        <v>49071.698</v>
      </c>
      <c r="D18" s="23">
        <f>+'[1]2021-nov.'!P8</f>
        <v>57499.437999999995</v>
      </c>
      <c r="E18" s="23">
        <f t="shared" si="0"/>
        <v>8427.739999999998</v>
      </c>
      <c r="F18" s="36">
        <f t="shared" si="1"/>
        <v>17.174339473641197</v>
      </c>
    </row>
    <row r="19" spans="2:6" s="3" customFormat="1" ht="16.5" customHeight="1">
      <c r="B19" s="31" t="s">
        <v>19</v>
      </c>
      <c r="C19" s="23">
        <f>+'[1]2020-nov.'!P12</f>
        <v>1128926.799</v>
      </c>
      <c r="D19" s="23">
        <f>+'[1]2021-nov.'!P12</f>
        <v>1393517.92</v>
      </c>
      <c r="E19" s="23">
        <f t="shared" si="0"/>
        <v>264591.1209999998</v>
      </c>
      <c r="F19" s="36">
        <f t="shared" si="1"/>
        <v>23.43740278239244</v>
      </c>
    </row>
    <row r="20" spans="2:6" s="3" customFormat="1" ht="16.5" customHeight="1">
      <c r="B20" s="31" t="s">
        <v>14</v>
      </c>
      <c r="C20" s="23">
        <f>+'[1]2020-nov.'!P13</f>
        <v>108380.937</v>
      </c>
      <c r="D20" s="23">
        <f>+'[1]2021-nov.'!P13</f>
        <v>140923.364</v>
      </c>
      <c r="E20" s="23">
        <f>+D20-C20</f>
        <v>32542.426999999996</v>
      </c>
      <c r="F20" s="36">
        <f>(D20/C20)*100-100</f>
        <v>30.02596941932694</v>
      </c>
    </row>
    <row r="21" spans="2:6" s="3" customFormat="1" ht="16.5" customHeight="1">
      <c r="B21" s="31" t="s">
        <v>15</v>
      </c>
      <c r="C21" s="23">
        <f>+'[1]2020-nov.'!P17</f>
        <v>317124.59900000005</v>
      </c>
      <c r="D21" s="23">
        <f>+'[1]2021-nov.'!P17</f>
        <v>470582.328</v>
      </c>
      <c r="E21" s="23">
        <f>+D21-C21</f>
        <v>153457.72899999993</v>
      </c>
      <c r="F21" s="36">
        <f>(D21/C21)*100-100</f>
        <v>48.39035807499749</v>
      </c>
    </row>
    <row r="22" spans="2:6" s="3" customFormat="1" ht="16.5" customHeight="1">
      <c r="B22" s="31" t="s">
        <v>16</v>
      </c>
      <c r="C22" s="23">
        <f>+'[1]2020-nov.'!P15</f>
        <v>636.9150000000001</v>
      </c>
      <c r="D22" s="23">
        <f>+'[1]2021-nov.'!P15</f>
        <v>671.904</v>
      </c>
      <c r="E22" s="23">
        <f>+D22-C22</f>
        <v>34.98899999999992</v>
      </c>
      <c r="F22" s="36">
        <f>(D22/C22)*100-100</f>
        <v>5.49351169308305</v>
      </c>
    </row>
    <row r="23" spans="2:6" s="3" customFormat="1" ht="16.5" customHeight="1">
      <c r="B23" s="31" t="s">
        <v>12</v>
      </c>
      <c r="C23" s="23">
        <f>+'[1]2020-nov.'!P19</f>
        <v>3068213.5209999997</v>
      </c>
      <c r="D23" s="23">
        <f>+'[1]2021-nov.'!P19</f>
        <v>4035645.0870000003</v>
      </c>
      <c r="E23" s="23">
        <f>+D23-C23</f>
        <v>967431.5660000006</v>
      </c>
      <c r="F23" s="36">
        <f>(D23/C23)*100-100</f>
        <v>31.53077709157259</v>
      </c>
    </row>
    <row r="24" spans="2:6" s="3" customFormat="1" ht="29.25" customHeight="1">
      <c r="B24" s="25" t="s">
        <v>17</v>
      </c>
      <c r="C24" s="26">
        <f>+SUM(C8:C17)</f>
        <v>36300294.675</v>
      </c>
      <c r="D24" s="26">
        <f>+SUM(D8:D17)</f>
        <v>43630232.199</v>
      </c>
      <c r="E24" s="26">
        <f>+D24-C24</f>
        <v>7329937.524000004</v>
      </c>
      <c r="F24" s="41">
        <f>(D24/C24)*100-100</f>
        <v>20.1925014373179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7" t="s">
        <v>37</v>
      </c>
      <c r="C26" s="28">
        <f>SUM(C27:C30)</f>
        <v>4576863.74</v>
      </c>
      <c r="D26" s="28">
        <f>SUM(D27:D30)</f>
        <v>4962279.097</v>
      </c>
      <c r="E26" s="23">
        <f>+D26-C26</f>
        <v>385415.35699999984</v>
      </c>
      <c r="F26" s="37">
        <f>(D26/C26)*100-100</f>
        <v>8.420948905068343</v>
      </c>
    </row>
    <row r="27" spans="2:6" s="3" customFormat="1" ht="16.5" customHeight="1">
      <c r="B27" s="31" t="s">
        <v>20</v>
      </c>
      <c r="C27" s="23">
        <f>+'[1]2020-nov.'!P30</f>
        <v>812561.96</v>
      </c>
      <c r="D27" s="23">
        <f>+'[1]2021-nov.'!P30</f>
        <v>732718.226</v>
      </c>
      <c r="E27" s="23">
        <f>+D27-C27</f>
        <v>-79843.73399999994</v>
      </c>
      <c r="F27" s="36">
        <f>(D27/C27)*100-100</f>
        <v>-9.826171778949629</v>
      </c>
    </row>
    <row r="28" spans="2:6" s="3" customFormat="1" ht="16.5" customHeight="1">
      <c r="B28" s="31" t="s">
        <v>21</v>
      </c>
      <c r="C28" s="23">
        <f>+'[1]2020-nov.'!P31</f>
        <v>5366.714</v>
      </c>
      <c r="D28" s="23">
        <f>+'[1]2021-nov.'!P31</f>
        <v>6332.6359999999995</v>
      </c>
      <c r="E28" s="23">
        <f aca="true" t="shared" si="2" ref="E28:E34">+D28-C28</f>
        <v>965.9219999999996</v>
      </c>
      <c r="F28" s="36">
        <f>(D28/C28)*100-100</f>
        <v>17.99838784030601</v>
      </c>
    </row>
    <row r="29" spans="2:6" s="3" customFormat="1" ht="16.5" customHeight="1">
      <c r="B29" s="31" t="s">
        <v>22</v>
      </c>
      <c r="C29" s="23">
        <f>+'[1]2020-nov.'!P32</f>
        <v>172972.984</v>
      </c>
      <c r="D29" s="23">
        <f>+'[1]2021-nov.'!P32</f>
        <v>169321.152</v>
      </c>
      <c r="E29" s="23">
        <f t="shared" si="2"/>
        <v>-3651.831999999995</v>
      </c>
      <c r="F29" s="36">
        <f>(D29/C29)*100-100</f>
        <v>-2.1112152404100186</v>
      </c>
    </row>
    <row r="30" spans="2:6" s="3" customFormat="1" ht="16.5" customHeight="1">
      <c r="B30" s="31" t="s">
        <v>23</v>
      </c>
      <c r="C30" s="23">
        <f>+'[1]2020-nov.'!P34</f>
        <v>3585962.0820000004</v>
      </c>
      <c r="D30" s="23">
        <f>+'[1]2021-nov.'!P34</f>
        <v>4053907.083</v>
      </c>
      <c r="E30" s="23">
        <f>+D30-C30</f>
        <v>467945.0009999997</v>
      </c>
      <c r="F30" s="36">
        <f>+(D30/C30)*100-100</f>
        <v>13.049357196186875</v>
      </c>
    </row>
    <row r="31" spans="2:6" s="3" customFormat="1" ht="21.75" customHeight="1">
      <c r="B31" s="27" t="s">
        <v>36</v>
      </c>
      <c r="C31" s="23">
        <f>SUM(C32:C33)</f>
        <v>8888524.531</v>
      </c>
      <c r="D31" s="23">
        <f>SUM(D32:D33)</f>
        <v>10137516.561999999</v>
      </c>
      <c r="E31" s="23">
        <f>+D31-C31</f>
        <v>1248992.0309999995</v>
      </c>
      <c r="F31" s="38">
        <f>+(D31/C31)*100-100</f>
        <v>14.051736333110881</v>
      </c>
    </row>
    <row r="32" spans="2:6" s="3" customFormat="1" ht="16.5" customHeight="1">
      <c r="B32" s="31" t="s">
        <v>25</v>
      </c>
      <c r="C32" s="23">
        <f>+'[1]2020-nov.'!P35</f>
        <v>7087123.413</v>
      </c>
      <c r="D32" s="23">
        <f>+'[1]2021-nov.'!P35</f>
        <v>8360451.226</v>
      </c>
      <c r="E32" s="23">
        <f t="shared" si="2"/>
        <v>1273327.813</v>
      </c>
      <c r="F32" s="36">
        <f>+(D32/C32)*100-100</f>
        <v>17.966779168319817</v>
      </c>
    </row>
    <row r="33" spans="2:6" s="3" customFormat="1" ht="16.5" customHeight="1">
      <c r="B33" s="31" t="s">
        <v>31</v>
      </c>
      <c r="C33" s="23">
        <f>+'[1]2020-nov.'!$P$44</f>
        <v>1801401.1179999998</v>
      </c>
      <c r="D33" s="23">
        <f>+'[1]2021-nov.'!$P$44</f>
        <v>1777065.3360000001</v>
      </c>
      <c r="E33" s="23">
        <f t="shared" si="2"/>
        <v>-24335.781999999657</v>
      </c>
      <c r="F33" s="36">
        <f>+(D33/C33)*100-100</f>
        <v>-1.3509363215571994</v>
      </c>
    </row>
    <row r="34" spans="2:6" s="3" customFormat="1" ht="23.25" customHeight="1">
      <c r="B34" s="27" t="s">
        <v>24</v>
      </c>
      <c r="C34" s="23">
        <f>+'[1]2020-nov.'!P36</f>
        <v>9366242.776999999</v>
      </c>
      <c r="D34" s="23">
        <f>+'[1]2021-nov.'!P36</f>
        <v>12921421.919</v>
      </c>
      <c r="E34" s="28">
        <f t="shared" si="2"/>
        <v>3555179.142000001</v>
      </c>
      <c r="F34" s="38">
        <f aca="true" t="shared" si="3" ref="F34:F40">(D34/C34)*100-100</f>
        <v>37.95736696821692</v>
      </c>
    </row>
    <row r="35" spans="2:6" s="3" customFormat="1" ht="18.75" customHeight="1">
      <c r="B35" s="27" t="s">
        <v>34</v>
      </c>
      <c r="C35" s="23">
        <f>+'[1]2020-nov.'!P40</f>
        <v>893560.684</v>
      </c>
      <c r="D35" s="23">
        <f>+'[1]2021-nov.'!P40</f>
        <v>1790668.2619999999</v>
      </c>
      <c r="E35" s="23">
        <f>+D35-C35</f>
        <v>897107.5779999999</v>
      </c>
      <c r="F35" s="36">
        <f t="shared" si="3"/>
        <v>100.39693935325383</v>
      </c>
    </row>
    <row r="36" spans="2:6" s="3" customFormat="1" ht="15" customHeight="1">
      <c r="B36" s="27" t="s">
        <v>30</v>
      </c>
      <c r="C36" s="23">
        <f>+'[1]2020-nov.'!P43</f>
        <v>7934349.65</v>
      </c>
      <c r="D36" s="23">
        <f>+'[1]2021-nov.'!P43</f>
        <v>8595485.805</v>
      </c>
      <c r="E36" s="23">
        <f>+D36-C36</f>
        <v>661136.1549999993</v>
      </c>
      <c r="F36" s="36">
        <f t="shared" si="3"/>
        <v>8.332581549390113</v>
      </c>
    </row>
    <row r="37" spans="2:6" s="3" customFormat="1" ht="20.25" customHeight="1">
      <c r="B37" s="27" t="s">
        <v>32</v>
      </c>
      <c r="C37" s="23">
        <f>SUM(C38:C44)</f>
        <v>5782623.238</v>
      </c>
      <c r="D37" s="23">
        <f>SUM(D38:D44)</f>
        <v>7094375.907</v>
      </c>
      <c r="E37" s="23">
        <f>+D37-C37</f>
        <v>1311752.6689999998</v>
      </c>
      <c r="F37" s="36">
        <f t="shared" si="3"/>
        <v>22.684387604226615</v>
      </c>
    </row>
    <row r="38" spans="2:6" s="3" customFormat="1" ht="16.5" customHeight="1">
      <c r="B38" s="31" t="s">
        <v>35</v>
      </c>
      <c r="C38" s="23">
        <f>+'[1]2020-nov.'!P33</f>
        <v>551456.994</v>
      </c>
      <c r="D38" s="23">
        <f>+'[1]2021-nov.'!P33</f>
        <v>334366.348</v>
      </c>
      <c r="E38" s="23">
        <f>+D38-C38</f>
        <v>-217090.64599999995</v>
      </c>
      <c r="F38" s="36">
        <f t="shared" si="3"/>
        <v>-39.36674089947256</v>
      </c>
    </row>
    <row r="39" spans="2:6" s="3" customFormat="1" ht="21.75" customHeight="1">
      <c r="B39" s="31" t="s">
        <v>38</v>
      </c>
      <c r="C39" s="23">
        <f>+'[1]2020-nov.'!P38</f>
        <v>35459.6</v>
      </c>
      <c r="D39" s="23">
        <f>+'[1]2021-nov.'!P38</f>
        <v>45190.539000000004</v>
      </c>
      <c r="E39" s="23">
        <f>+D39-C39</f>
        <v>9730.939000000006</v>
      </c>
      <c r="F39" s="36">
        <f t="shared" si="3"/>
        <v>27.44232591456195</v>
      </c>
    </row>
    <row r="40" spans="2:6" s="3" customFormat="1" ht="24.75" customHeight="1">
      <c r="B40" s="31" t="s">
        <v>27</v>
      </c>
      <c r="C40" s="23">
        <f>+'[1]2020-nov.'!P39</f>
        <v>519240.63</v>
      </c>
      <c r="D40" s="23">
        <f>+'[1]2021-nov.'!P39</f>
        <v>470187.01</v>
      </c>
      <c r="E40" s="23">
        <f>+D40-C40</f>
        <v>-49053.619999999995</v>
      </c>
      <c r="F40" s="36">
        <f t="shared" si="3"/>
        <v>-9.44718443932247</v>
      </c>
    </row>
    <row r="41" spans="2:6" s="3" customFormat="1" ht="16.5" customHeight="1">
      <c r="B41" s="31" t="s">
        <v>26</v>
      </c>
      <c r="C41" s="23">
        <f>+'[1]2020-nov.'!P37</f>
        <v>798177.502</v>
      </c>
      <c r="D41" s="23">
        <f>+'[1]2021-nov.'!P37</f>
        <v>932000.2250000001</v>
      </c>
      <c r="E41" s="23">
        <f>+D41-C41</f>
        <v>133822.72300000011</v>
      </c>
      <c r="F41" s="36">
        <f>(D41/C41)*100-100</f>
        <v>16.766035457611792</v>
      </c>
    </row>
    <row r="42" spans="2:6" s="3" customFormat="1" ht="25.5" customHeight="1">
      <c r="B42" s="31" t="s">
        <v>28</v>
      </c>
      <c r="C42" s="23">
        <f>+'[1]2020-nov.'!P41</f>
        <v>12195.258000000002</v>
      </c>
      <c r="D42" s="23">
        <f>+'[1]2021-nov.'!P41</f>
        <v>15470.085</v>
      </c>
      <c r="E42" s="23">
        <f>+D42-C42</f>
        <v>3274.8269999999975</v>
      </c>
      <c r="F42" s="36">
        <f>(D42/C42)*100-100</f>
        <v>26.853281824787942</v>
      </c>
    </row>
    <row r="43" spans="2:6" s="3" customFormat="1" ht="16.5" customHeight="1">
      <c r="B43" s="31" t="s">
        <v>29</v>
      </c>
      <c r="C43" s="23">
        <f>+'[1]2020-nov.'!P42</f>
        <v>249218.38</v>
      </c>
      <c r="D43" s="23">
        <f>+'[1]2021-nov.'!P42</f>
        <v>151040.794</v>
      </c>
      <c r="E43" s="23">
        <f>+D43-C43</f>
        <v>-98177.58600000001</v>
      </c>
      <c r="F43" s="36">
        <f>(D43/C43)*100-100</f>
        <v>-39.394199577093794</v>
      </c>
    </row>
    <row r="44" spans="2:6" s="3" customFormat="1" ht="16.5" customHeight="1">
      <c r="B44" s="31" t="s">
        <v>32</v>
      </c>
      <c r="C44" s="23">
        <f>+'[1]2020-nov.'!P45</f>
        <v>3616874.874</v>
      </c>
      <c r="D44" s="23">
        <f>+'[1]2021-nov.'!P45</f>
        <v>5146120.9059999995</v>
      </c>
      <c r="E44" s="23">
        <f>+D44-C44</f>
        <v>1529246.0319999997</v>
      </c>
      <c r="F44" s="36">
        <f>(D44/C44)*100-100</f>
        <v>42.280866363197276</v>
      </c>
    </row>
    <row r="45" spans="2:6" s="3" customFormat="1" ht="24.75" customHeight="1">
      <c r="B45" s="29" t="s">
        <v>33</v>
      </c>
      <c r="C45" s="30">
        <f>+C26+C31+C34+C35+C36+C37</f>
        <v>37442164.62</v>
      </c>
      <c r="D45" s="30">
        <f>+D26+D31+D34+D35+D36+D37</f>
        <v>45501747.55199999</v>
      </c>
      <c r="E45" s="30">
        <f>+D45-C45</f>
        <v>8059582.931999996</v>
      </c>
      <c r="F45" s="39">
        <f>(D45/C45)*100-100</f>
        <v>21.52541930680715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0" t="s">
        <v>44</v>
      </c>
      <c r="C47" s="34">
        <f>+C45-'[1]2020-nov.'!$P$46</f>
        <v>0</v>
      </c>
      <c r="D47" s="34"/>
      <c r="E47" s="6"/>
      <c r="F47" s="6"/>
    </row>
    <row r="48" spans="2:6" ht="16.5" customHeight="1">
      <c r="B48" s="4"/>
      <c r="C48" s="34">
        <f>+C24-'[1]2020-nov.'!$P$20</f>
        <v>0</v>
      </c>
      <c r="D48" s="34">
        <f>+D24-'[1]2021-nov.'!$P$20</f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2021-06-28T13:10:13Z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0f86f23b-f7ee-401b-8d9f-132264afee1b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