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BPM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#REF!</definedName>
    <definedName name="__123Graph_A" hidden="1">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#REF!</definedName>
    <definedName name="__123Graph_ACBAWKLY" hidden="1">#REF!</definedName>
    <definedName name="__123Graph_AGraph1" localSheetId="0" hidden="1">#REF!</definedName>
    <definedName name="__123Graph_AGraph1" hidden="1">#REF!</definedName>
    <definedName name="__123Graph_AIBRD_LEND" hidden="1">'[4]WB'!$Q$13:$AK$13</definedName>
    <definedName name="__123Graph_AIMPORTS" localSheetId="0" hidden="1">#REF!</definedName>
    <definedName name="__123Graph_AIMPORTS" hidden="1">#REF!</definedName>
    <definedName name="__123Graph_AMIMPMAC" hidden="1">'[6]monimp'!$E$38:$N$38</definedName>
    <definedName name="__123Graph_AMONIMP" hidden="1">'[6]monimp'!$E$31:$N$31</definedName>
    <definedName name="__123Graph_AMSWKLY" localSheetId="0" hidden="1">#REF!</definedName>
    <definedName name="__123Graph_AMSWKLY" hidden="1">#REF!</definedName>
    <definedName name="__123Graph_AMULTVELO" hidden="1">'[6]interv'!$C$31:$K$31</definedName>
    <definedName name="__123Graph_ANDA" localSheetId="0" hidden="1">#REF!</definedName>
    <definedName name="__123Graph_ANDA" hidden="1">#REF!</definedName>
    <definedName name="__123Graph_APIPELINE" hidden="1">'[4]BoP'!$U$359:$AQ$359</definedName>
    <definedName name="__123Graph_AREER" localSheetId="0" hidden="1">#REF!</definedName>
    <definedName name="__123Graph_AREER" hidden="1">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#REF!</definedName>
    <definedName name="__123Graph_ASEIGNOR" hidden="1">#REF!</definedName>
    <definedName name="__123Graph_B" localSheetId="0" hidden="1">#REF!</definedName>
    <definedName name="__123Graph_B" hidden="1">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#REF!</definedName>
    <definedName name="__123Graph_BCBAWKLY" hidden="1">#REF!</definedName>
    <definedName name="__123Graph_BCurrent" localSheetId="0" hidden="1">#REF!</definedName>
    <definedName name="__123Graph_BCurrent" hidden="1">#REF!</definedName>
    <definedName name="__123Graph_BGDP" localSheetId="0" hidden="1">#REF!</definedName>
    <definedName name="__123Graph_BGDP" hidden="1">#REF!</definedName>
    <definedName name="__123Graph_BGraph1" localSheetId="0" hidden="1">#REF!</definedName>
    <definedName name="__123Graph_BGraph1" hidden="1">#REF!</definedName>
    <definedName name="__123Graph_BIBRD_LEND" hidden="1">'[4]WB'!$Q$61:$AK$61</definedName>
    <definedName name="__123Graph_BIMPORTS" localSheetId="0" hidden="1">#REF!</definedName>
    <definedName name="__123Graph_BIMPORTS" hidden="1">#REF!</definedName>
    <definedName name="__123Graph_BMONEY" localSheetId="0" hidden="1">#REF!</definedName>
    <definedName name="__123Graph_BMONEY" hidden="1">#REF!</definedName>
    <definedName name="__123Graph_BMONIMP" hidden="1">'[6]monimp'!$E$38:$N$38</definedName>
    <definedName name="__123Graph_BMSWKLY" localSheetId="0" hidden="1">#REF!</definedName>
    <definedName name="__123Graph_BMSWKLY" hidden="1">#REF!</definedName>
    <definedName name="__123Graph_BMULTVELO" hidden="1">'[6]interv'!$C$32:$K$32</definedName>
    <definedName name="__123Graph_BPIPELINE" hidden="1">'[4]BoP'!$U$358:$AQ$358</definedName>
    <definedName name="__123Graph_BREER" localSheetId="0" hidden="1">#REF!</definedName>
    <definedName name="__123Graph_BREER" hidden="1">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#REF!</definedName>
    <definedName name="__123Graph_BSEIGNOR" hidden="1">#REF!</definedName>
    <definedName name="__123Graph_C" localSheetId="0" hidden="1">#REF!</definedName>
    <definedName name="__123Graph_C" hidden="1">#REF!</definedName>
    <definedName name="__123Graph_CBSYSASST" hidden="1">'[6]interv'!$C$39:$K$39</definedName>
    <definedName name="__123Graph_CCBAWKLY" localSheetId="0" hidden="1">#REF!</definedName>
    <definedName name="__123Graph_CCBAWKLY" hidden="1">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#REF!</definedName>
    <definedName name="__123Graph_CREER" hidden="1">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#REF!</definedName>
    <definedName name="__123Graph_D" hidden="1">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#REF!</definedName>
    <definedName name="__123Graph_E" hidden="1">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#REF!</definedName>
    <definedName name="__123Graph_F" hidden="1">#REF!</definedName>
    <definedName name="__123Graph_FMONIMP" localSheetId="0" hidden="1">#REF!</definedName>
    <definedName name="__123Graph_FMONIMP" hidden="1">#REF!</definedName>
    <definedName name="__123Graph_X" localSheetId="0" hidden="1">#REF!</definedName>
    <definedName name="__123Graph_X" hidden="1">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#REF!</definedName>
    <definedName name="__123Graph_XIMPORTS" hidden="1">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#REF!</definedName>
    <definedName name="__123Graph_XNDA" hidden="1">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 localSheetId="0">#REF!</definedName>
    <definedName name="a">#REF!</definedName>
    <definedName name="aaa" localSheetId="0" hidden="1">#REF!</definedName>
    <definedName name="aaa" hidden="1">#REF!</definedName>
    <definedName name="ab" hidden="1">{"Riqfin97",#N/A,FALSE,"Tran";"Riqfinpro",#N/A,FALSE,"Tran"}</definedName>
    <definedName name="ACTIVATE" localSheetId="0">#REF!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#REF!</definedName>
    <definedName name="DATES">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 localSheetId="0">#REF!</definedName>
    <definedName name="Discount_NC">#REF!</definedName>
    <definedName name="DiscountRate" localSheetId="0">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localSheetId="0" hidden="1">#REF!</definedName>
    <definedName name="ggggg" hidden="1">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#REF!</definedName>
    <definedName name="Grace_NC">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#REF!</definedName>
    <definedName name="hhh" hidden="1">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localSheetId="0" hidden="1">#REF!</definedName>
    <definedName name="inflation" hidden="1">#REF!</definedName>
    <definedName name="input_in" hidden="1">{"TRADE_COMP",#N/A,FALSE,"TAB23APP";"BOP",#N/A,FALSE,"TAB6";"DOT",#N/A,FALSE,"TAB24APP";"EXTDEBT",#N/A,FALSE,"TAB25APP"}</definedName>
    <definedName name="Interest_NC" localSheetId="0">#REF!</definedName>
    <definedName name="Interest_NC">#REF!</definedName>
    <definedName name="InterestRate" localSheetId="0">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localSheetId="0" hidden="1">#REF!</definedName>
    <definedName name="jjj" hidden="1">#REF!</definedName>
    <definedName name="jjjjjj" localSheetId="0" hidden="1">#REF!</definedName>
    <definedName name="jjjjjj" hidden="1">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localSheetId="0" hidden="1">#REF!</definedName>
    <definedName name="kkkk" hidden="1">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localSheetId="0" hidden="1">#REF!</definedName>
    <definedName name="llll" hidden="1">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#REF!</definedName>
    <definedName name="Maturity_NC">#REF!</definedName>
    <definedName name="MIDDLE" localSheetId="0">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 localSheetId="0">#REF!</definedName>
    <definedName name="NAMES">#REF!</definedName>
    <definedName name="Net" localSheetId="0">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 localSheetId="0">#REF!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 localSheetId="0">#REF!</definedName>
    <definedName name="Print_Area_MI">#REF!</definedName>
    <definedName name="Prog_2001_Nov_draft" hidden="1">{"CBA",#N/A,FALSE,"TAB4";"MS",#N/A,FALSE,"TAB5";"BANKLOANS",#N/A,FALSE,"TAB21APP ";"INTEREST",#N/A,FALSE,"TAB22APP"}</definedName>
    <definedName name="qq" localSheetId="0" hidden="1">#REF!</definedName>
    <definedName name="qq" hidden="1">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>'[25]Control'!$C$4</definedName>
    <definedName name="Range_DownloadDateTime" localSheetId="0">#REF!</definedName>
    <definedName name="Range_DownloadDateTime">#REF!</definedName>
    <definedName name="Range_DownloadMonth">'[25]Control'!$C$2</definedName>
    <definedName name="Range_DownloadQuarter">'[25]Control'!$C$3</definedName>
    <definedName name="Range_ReportFormName" localSheetId="0">#REF!</definedName>
    <definedName name="Range_ReportFormName">#REF!</definedName>
    <definedName name="rAT_Elvetia_tr1_2011">'[26]AT tr1'!$C$4</definedName>
    <definedName name="rAT_Elvetia_tr2_2011">'[26]AT tr2'!$C$4</definedName>
    <definedName name="rAT_tr1_2011">'[26]AT tr1'!$C$3</definedName>
    <definedName name="rAT_tr2_2011">'[26]AT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localSheetId="0" hidden="1">#REF!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localSheetId="0" hidden="1">#REF!</definedName>
    <definedName name="ttttt" hidden="1">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#REF!</definedName>
    <definedName name="ww" hidden="1">#REF!</definedName>
    <definedName name="www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 localSheetId="0">#REF!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'[27]Finprog'!$D:$AJ,#REF!</definedName>
    <definedName name="Z_248BE2BA_E445_11D3_BFE0_00003960F508_.wvu.Cols" hidden="1">'[27]Finprog'!$D:$AJ,#REF!</definedName>
    <definedName name="Z_695446A2_A8C9_11D3_8A18_0004AC53A12A_.wvu.Rows" hidden="1">'[27]Cashflow'!$32:$33,'[27]Cashflow'!$38:$38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  <definedName name="_xlnm.Print_Titles" localSheetId="0">'BPM6'!$3:$3</definedName>
  </definedNames>
  <calcPr calcId="145621"/>
</workbook>
</file>

<file path=xl/sharedStrings.xml><?xml version="1.0" encoding="utf-8"?>
<sst xmlns="http://schemas.openxmlformats.org/spreadsheetml/2006/main" count="440" uniqueCount="188">
  <si>
    <t>2012</t>
  </si>
  <si>
    <t>2013</t>
  </si>
  <si>
    <t>Счет текущих операций</t>
  </si>
  <si>
    <t xml:space="preserve">  Кредит</t>
  </si>
  <si>
    <t xml:space="preserve">  Дебет</t>
  </si>
  <si>
    <t xml:space="preserve">  Товары и услуги</t>
  </si>
  <si>
    <t xml:space="preserve">    Кредит</t>
  </si>
  <si>
    <t xml:space="preserve">    Дебет</t>
  </si>
  <si>
    <t xml:space="preserve">    Товары</t>
  </si>
  <si>
    <t xml:space="preserve">      Кредит</t>
  </si>
  <si>
    <t xml:space="preserve">      Дебет</t>
  </si>
  <si>
    <t xml:space="preserve">      Экспорт/импорт товаров по методологии платежного баланса</t>
  </si>
  <si>
    <t xml:space="preserve">        Кредит</t>
  </si>
  <si>
    <t xml:space="preserve">        Дебет</t>
  </si>
  <si>
    <t xml:space="preserve">        В т.ч.: Реэкспорт (кредит)</t>
  </si>
  <si>
    <t xml:space="preserve">      Чистый экспорт товаров в рамках перепродажи товаров за границей (кредит)</t>
  </si>
  <si>
    <t xml:space="preserve">        Товары, приобретенные в рамках перепродажи товаров за границей (отрицательный кредит)</t>
  </si>
  <si>
    <t xml:space="preserve">        Товары, проданные в рамках перепродажи товаров за границей (кредит)</t>
  </si>
  <si>
    <t xml:space="preserve">      Немонетарное золото</t>
  </si>
  <si>
    <t xml:space="preserve">    Услуги</t>
  </si>
  <si>
    <t xml:space="preserve">      Услуги по обработке материальных ресурсов, принадлежащих другим сторонам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</si>
  <si>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</si>
  <si>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Кредит</t>
  </si>
  <si>
    <t xml:space="preserve">          Дебет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</si>
  <si>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</si>
  <si>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Услуги по ремонту и техническому обслуживанию, не отнесенные к другим категориям</t>
  </si>
  <si>
    <t xml:space="preserve">      Транспортные услуги</t>
  </si>
  <si>
    <t xml:space="preserve">        Пассажирский</t>
  </si>
  <si>
    <t xml:space="preserve">        Грузовой</t>
  </si>
  <si>
    <t xml:space="preserve">        Прочий</t>
  </si>
  <si>
    <t xml:space="preserve">        Морской транспорт</t>
  </si>
  <si>
    <t xml:space="preserve">          Пассажирский</t>
  </si>
  <si>
    <t xml:space="preserve">            Кредит</t>
  </si>
  <si>
    <t xml:space="preserve">            Дебет</t>
  </si>
  <si>
    <t xml:space="preserve">          Грузовой</t>
  </si>
  <si>
    <t xml:space="preserve">          Прочий</t>
  </si>
  <si>
    <t xml:space="preserve">        Воздушный транспорт</t>
  </si>
  <si>
    <t xml:space="preserve">        Прочие виды транспорта</t>
  </si>
  <si>
    <t xml:space="preserve">      Почтовые услуги и услуги курьерской связи</t>
  </si>
  <si>
    <t xml:space="preserve">      Поездки</t>
  </si>
  <si>
    <t xml:space="preserve">        Деловые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</si>
  <si>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</si>
  <si>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Прочие</t>
  </si>
  <si>
    <t xml:space="preserve">        Личные</t>
  </si>
  <si>
    <t xml:space="preserve">          В связи с состоянием здоровья</t>
  </si>
  <si>
    <t xml:space="preserve">          В целях получения образования</t>
  </si>
  <si>
    <t xml:space="preserve">      Строительство</t>
  </si>
  <si>
    <t xml:space="preserve">        Строительство за границей</t>
  </si>
  <si>
    <t xml:space="preserve">        Строительство в стране, представляющей отчетность</t>
  </si>
  <si>
    <t xml:space="preserve">      Услуги в области страхования и пенсионного обеспечения</t>
  </si>
  <si>
    <t xml:space="preserve">        Прямое страхование</t>
  </si>
  <si>
    <t xml:space="preserve">        Перестрахование</t>
  </si>
  <si>
    <t xml:space="preserve">        Вспомогательные страховые услуги</t>
  </si>
  <si>
    <t xml:space="preserve">      Финансовые услуги</t>
  </si>
  <si>
    <t xml:space="preserve">        Услуги, за которые взимается плата в явной форме, и прочие финансовые услуги</t>
  </si>
  <si>
    <t xml:space="preserve">        Услуги по финансовому посредничеству, измеряемые косвенным образом (УФПИК)</t>
  </si>
  <si>
    <t xml:space="preserve">      Плата за пользование интеллектуальной собственностью, не отнесенная к другим категориям</t>
  </si>
  <si>
    <t xml:space="preserve">      Телекоммуникационные, компьютерные и информационные услуги</t>
  </si>
  <si>
    <t xml:space="preserve">        Телекоммуникационные услуги</t>
  </si>
  <si>
    <t xml:space="preserve">        Компьютерные услуги</t>
  </si>
  <si>
    <t xml:space="preserve">        Информационные услуги</t>
  </si>
  <si>
    <t xml:space="preserve">      Прочие деловые услуги</t>
  </si>
  <si>
    <t xml:space="preserve">        Услуги в области научно-исследовательских и опытно-конструкторских работ</t>
  </si>
  <si>
    <t xml:space="preserve">        Профессиональные услуги и консультационные услуги в области управления</t>
  </si>
  <si>
    <t xml:space="preserve">        Технические, связанные с торговлей и прочие деловые услуги</t>
  </si>
  <si>
    <t xml:space="preserve">      Услуги частным лицам и услуги в сфере культуры и отдыха</t>
  </si>
  <si>
    <t xml:space="preserve">        Аудиовизуальные и связанные с ними услуги</t>
  </si>
  <si>
    <t xml:space="preserve">      Государственные товары и услуги, не отнесенные к другим категориям</t>
  </si>
  <si>
    <t xml:space="preserve">    Первичные доходы</t>
  </si>
  <si>
    <t xml:space="preserve">      Оплата труда</t>
  </si>
  <si>
    <t xml:space="preserve">      Инвестиционные доходы</t>
  </si>
  <si>
    <t xml:space="preserve">        Прямые инвестиции</t>
  </si>
  <si>
    <t xml:space="preserve">          Доходы от инструментов участия в капитале и паев/акций инвестиционных фондов</t>
  </si>
  <si>
    <t xml:space="preserve">            Дивиденды и изъятия из доходов  квазикорпораций</t>
  </si>
  <si>
    <t xml:space="preserve">              Кредит</t>
  </si>
  <si>
    <t xml:space="preserve">              Дебет</t>
  </si>
  <si>
    <t xml:space="preserve">              Инвестиции прямого инвестора в предприятия прямого инвестирования</t>
  </si>
  <si>
    <t xml:space="preserve">                Кредит</t>
  </si>
  <si>
    <t xml:space="preserve">                Дебет</t>
  </si>
  <si>
    <t xml:space="preserve">          Реинвестированные доходы</t>
  </si>
  <si>
    <t xml:space="preserve">          Проценты </t>
  </si>
  <si>
    <t xml:space="preserve">            Инвестиции прямого инвестора в предприятия прямого инвестирования</t>
  </si>
  <si>
    <t xml:space="preserve">            Для справки: проценты до оплаты УФПИК</t>
  </si>
  <si>
    <t xml:space="preserve">        Портфельные инвестиции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</si>
  <si>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</si>
  <si>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</si>
  <si>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Прочие инвестиции</t>
  </si>
  <si>
    <t xml:space="preserve">          Проценты  </t>
  </si>
  <si>
    <t xml:space="preserve">        Резервные активы (Кредит)</t>
  </si>
  <si>
    <t xml:space="preserve">          Проценты  (Кредит)</t>
  </si>
  <si>
    <t xml:space="preserve">      Прочие первичные доходы</t>
  </si>
  <si>
    <t xml:space="preserve">        Налоги на производство и импорт  </t>
  </si>
  <si>
    <t xml:space="preserve">        Рента</t>
  </si>
  <si>
    <t xml:space="preserve">    Вторичные доходы</t>
  </si>
  <si>
    <t xml:space="preserve">        Сектор государственного управления</t>
  </si>
  <si>
    <t xml:space="preserve">          Текущие налоги на доходы, имущество и т.д. (кредит)</t>
  </si>
  <si>
    <t xml:space="preserve">          Отчисления на социальные нужды (кредит)</t>
  </si>
  <si>
    <t xml:space="preserve">          Социальные пособия  (дебет)</t>
  </si>
  <si>
    <t xml:space="preserve">          Текущие операции в рамках международного сотрудничества </t>
  </si>
  <si>
    <t xml:space="preserve">          Различные текущие трансферты сектора государственного управления</t>
  </si>
  <si>
    <t xml:space="preserve">        Финансовые организации, нефинансовые предприятия, домашние хозяйства и НКОДХ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</si>
  <si>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</si>
  <si>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  В т.ч.: Денежные переводы работающих</t>
  </si>
  <si>
    <t xml:space="preserve">          Прочие текущие трансферты</t>
  </si>
  <si>
    <t xml:space="preserve">            Текущие налоги на доходы, имущество и т.д. (дебет)</t>
  </si>
  <si>
    <t xml:space="preserve">            Социальные пособия</t>
  </si>
  <si>
    <t xml:space="preserve">            Чистые страховые премии, кроме страхования жизни </t>
  </si>
  <si>
    <t xml:space="preserve">           Страховые возмещения, кроме страхования жизни</t>
  </si>
  <si>
    <t xml:space="preserve">          Текущие операции в рамках международного сотрудничества</t>
  </si>
  <si>
    <t xml:space="preserve">            Различные текущие трансферты</t>
  </si>
  <si>
    <t>Счет операций с капиталом</t>
  </si>
  <si>
    <t xml:space="preserve">  Валовое приобретение (Д) / выбытие (К) непроизведенных нефинансовых активов</t>
  </si>
  <si>
    <t xml:space="preserve">  Капитальные трансферты</t>
  </si>
  <si>
    <t xml:space="preserve">    Сектор государственного управления</t>
  </si>
  <si>
    <t xml:space="preserve">      Прочие капитальные трансферты</t>
  </si>
  <si>
    <t xml:space="preserve">    Финансовые организации, нефинансовые предприятия, домашние хозяйства и НКОДХ</t>
  </si>
  <si>
    <t>Чистое кредитование (+) / чистое заимствование (-) (сальдо по данным счета текущих операций и счета операций с капиталом)</t>
  </si>
  <si>
    <t xml:space="preserve">Чистое кредитование (+) / чистое заимствование (-) (по данным финансового счета) </t>
  </si>
  <si>
    <t xml:space="preserve">  Прямые инвестиции</t>
  </si>
  <si>
    <t xml:space="preserve">    Чистое приобретение финансовых активов</t>
  </si>
  <si>
    <t xml:space="preserve">      Инструменты участия в капитале и паи/акции инвестиционных фондов</t>
  </si>
  <si>
    <t xml:space="preserve">        Участие в капитале за исключением реинвестирования доходов</t>
  </si>
  <si>
    <t xml:space="preserve">          Инвестиции прямого инвестора в предприятия прямого инвестирования</t>
  </si>
  <si>
    <t xml:space="preserve">      Долговые инструменты</t>
  </si>
  <si>
    <t xml:space="preserve">        Инвестиции прямого инвестора в предприятия прямого инвестирования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</si>
  <si>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</si>
  <si>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</si>
  <si>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</si>
  <si>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Реинвестирование доходов</t>
  </si>
  <si>
    <t xml:space="preserve">  Портфельные инвестиции </t>
  </si>
  <si>
    <t xml:space="preserve">        Прочие сектора</t>
  </si>
  <si>
    <t xml:space="preserve">          Нефинансовые предприятия, домашние хозяйства и НКОДХ</t>
  </si>
  <si>
    <t xml:space="preserve">      Долговые ценные бумаги </t>
  </si>
  <si>
    <t xml:space="preserve">        Депозитные организации, за исключением центрального банка</t>
  </si>
  <si>
    <t xml:space="preserve">          Долгосрочные</t>
  </si>
  <si>
    <t xml:space="preserve">            Долгосрочные</t>
  </si>
  <si>
    <t xml:space="preserve">  Производные финансовые инструменты (кроме резервов) и опционы на акции для сотрудников </t>
  </si>
  <si>
    <t xml:space="preserve">    Депозитные организации, за исключением центрального банка</t>
  </si>
  <si>
    <t xml:space="preserve">      Депозитные организации, за исключением центрального банка</t>
  </si>
  <si>
    <t xml:space="preserve">  Прочие инвестиции </t>
  </si>
  <si>
    <t xml:space="preserve">    Наличная валюта и депозиты </t>
  </si>
  <si>
    <t xml:space="preserve">      Чистое приобретение финансовых активов</t>
  </si>
  <si>
    <t xml:space="preserve">          Краткосрочные</t>
  </si>
  <si>
    <t xml:space="preserve">            Краткосрочные</t>
  </si>
  <si>
    <t xml:space="preserve">      Чистое принятие обязательств</t>
  </si>
  <si>
    <t xml:space="preserve">    Ссуды и займы</t>
  </si>
  <si>
    <t xml:space="preserve">        Центральный банк</t>
  </si>
  <si>
    <t xml:space="preserve">          Ссуды и займы по операциям с МВФ (кроме резервов)</t>
  </si>
  <si>
    <t xml:space="preserve">          Прочие долгосрочные</t>
  </si>
  <si>
    <t xml:space="preserve">        Прочие финансовые организации</t>
  </si>
  <si>
    <t xml:space="preserve">    Торговые кредиты и авансы </t>
  </si>
  <si>
    <t xml:space="preserve">          Прочие финансовые организации</t>
  </si>
  <si>
    <t xml:space="preserve">    Прочая дебиторская/кредиторская задолженность</t>
  </si>
  <si>
    <t xml:space="preserve">  Резервные активы</t>
  </si>
  <si>
    <t xml:space="preserve">    Специальные права заимствования</t>
  </si>
  <si>
    <t xml:space="preserve">    Прочие резервные активы</t>
  </si>
  <si>
    <t xml:space="preserve">      Наличная валюта и депозиты</t>
  </si>
  <si>
    <t xml:space="preserve">        Требования к органам денежно-кредитного регулирования</t>
  </si>
  <si>
    <t xml:space="preserve">        Требования к прочим институциональным единицам</t>
  </si>
  <si>
    <t xml:space="preserve">      Ценные бумаги</t>
  </si>
  <si>
    <t xml:space="preserve">        Долговые ценные бумаги</t>
  </si>
  <si>
    <t xml:space="preserve">          Долгосрочные </t>
  </si>
  <si>
    <t>Чистые ошибки и пропуски</t>
  </si>
  <si>
    <t xml:space="preserve">Справочные статьи </t>
  </si>
  <si>
    <t>Исключительное финансирование</t>
  </si>
  <si>
    <t xml:space="preserve">  Вторичные доходы</t>
  </si>
  <si>
    <t xml:space="preserve">    Прочие межгосударственные гранты</t>
  </si>
  <si>
    <t xml:space="preserve">  Прочие инвестиции — обязательства</t>
  </si>
  <si>
    <t xml:space="preserve">    Прочие долговые инструменты</t>
  </si>
  <si>
    <t xml:space="preserve">      Сектор государственного управления</t>
  </si>
  <si>
    <t>Дополнительные статьи</t>
  </si>
  <si>
    <t xml:space="preserve">Просроченная задолженность, не включённая в исключительное финансирование </t>
  </si>
  <si>
    <t>Единица измерения: млн. долларов США</t>
  </si>
  <si>
    <t>Отчет: Платежный Баланс Республики Молдова (РПБ6)</t>
  </si>
  <si>
    <t xml:space="preserve"> </t>
  </si>
  <si>
    <t>Кв. I 2012</t>
  </si>
  <si>
    <t>Кв. II 2012</t>
  </si>
  <si>
    <t>Кв. III 2012</t>
  </si>
  <si>
    <t>Кв. IV 2012</t>
  </si>
  <si>
    <t>Кв. I 2013</t>
  </si>
  <si>
    <t>Кв. II 2013</t>
  </si>
  <si>
    <t>Кв. III 2013</t>
  </si>
  <si>
    <t>Кв. IV 2013</t>
  </si>
  <si>
    <t>Кв. I 2014</t>
  </si>
  <si>
    <t>Кв. II 2014</t>
  </si>
  <si>
    <t>Кв. III 2014</t>
  </si>
  <si>
    <t>Кв. IV 2014</t>
  </si>
  <si>
    <t>Кв. 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</si>
</sst>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164" formatCode="##,##0.00"/>
    <numFmt numFmtId="165" formatCode="##,##0.0000"/>
    <numFmt numFmtId="166" formatCode="##,##0.000"/>
    <numFmt numFmtId="167" formatCode="&quot;$&quot;#,##0_);[Red]\(&quot;$&quot;#,##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#,##0;[Red]\(#,##0\)"/>
    <numFmt numFmtId="174" formatCode="#,##0.0"/>
    <numFmt numFmtId="175" formatCode="#,##0.000"/>
    <numFmt numFmtId="176" formatCode="#,##0.0000"/>
    <numFmt numFmtId="177" formatCode="0.000_)"/>
    <numFmt numFmtId="178" formatCode="_-* #,##0.00_-;\-* #,##0.00_-;_-* &quot;-&quot;??_-;_-@_-"/>
    <numFmt numFmtId="179" formatCode="#,##0.0;\-#,##0.0;&quot;--&quot;"/>
    <numFmt numFmtId="180" formatCode="#,##0\ &quot;лв&quot;;\-#,##0\ &quot;лв&quot;"/>
    <numFmt numFmtId="181" formatCode="#."/>
    <numFmt numFmtId="182" formatCode="_-* #,##0.00\ [$€-1]_-;\-* #,##0.00\ [$€-1]_-;_-* &quot;-&quot;??\ [$€-1]_-"/>
    <numFmt numFmtId="183" formatCode="_-* #,##0.00[$€-1]_-;\-* #,##0.00[$€-1]_-;_-* &quot;-&quot;??[$€-1]_-"/>
    <numFmt numFmtId="184" formatCode="General_)"/>
    <numFmt numFmtId="185" formatCode="_-* #,##0\ _F_t_-;\-* #,##0\ _F_t_-;_-* &quot;-&quot;\ _F_t_-;_-@_-"/>
    <numFmt numFmtId="186" formatCode="_-* #,##0.00\ _F_t_-;\-* #,##0.00\ _F_t_-;_-* &quot;-&quot;??\ _F_t_-;_-@_-"/>
    <numFmt numFmtId="187" formatCode="0.0"/>
    <numFmt numFmtId="188" formatCode="#,##0\ &quot;Kč&quot;;\-#,##0\ &quot;Kč&quot;"/>
    <numFmt numFmtId="189" formatCode="_-* #,##0.00\ &quot;Kč&quot;_-;\-* #,##0.00\ &quot;Kč&quot;_-;_-* &quot;-&quot;??\ &quot;Kč&quot;_-;_-@_-"/>
    <numFmt numFmtId="190" formatCode="_(* #,##0_);_(* \(#,##0\);_(* &quot;-&quot;_);_(@_)"/>
    <numFmt numFmtId="191" formatCode="_(* #,##0.00_);_(* \(#,##0.00\);_(* &quot;-&quot;??_);_(@_)"/>
    <numFmt numFmtId="192" formatCode="_-* #,##0\ _F_-;\-* #,##0\ _F_-;_-* &quot;-&quot;\ _F_-;_-@_-"/>
    <numFmt numFmtId="193" formatCode="_-* #,##0.00\ _F_-;\-* #,##0.00\ _F_-;_-* &quot;-&quot;??\ _F_-;_-@_-"/>
    <numFmt numFmtId="194" formatCode="&quot;$&quot;#,##0_);\(&quot;$&quot;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[&gt;=0.05]#,##0.0;[&lt;=-0.05]\-#,##0.0;?0.0"/>
    <numFmt numFmtId="200" formatCode="[&gt;=0.05]\(#,##0.0\);[&lt;=-0.05]\(\-#,##0.0\);\(\-\-\);\(@\)"/>
    <numFmt numFmtId="201" formatCode="_-* #,##0\ &quot;Ft&quot;_-;\-* #,##0\ &quot;Ft&quot;_-;_-* &quot;-&quot;\ &quot;Ft&quot;_-;_-@_-"/>
    <numFmt numFmtId="202" formatCode="_-* #,##0.00\ &quot;Ft&quot;_-;\-* #,##0.00\ &quot;Ft&quot;_-;_-* &quot;-&quot;??\ &quot;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General\ \ \ \ \ \ "/>
    <numFmt numFmtId="209" formatCode="0.0\ \ \ \ \ \ \ \ "/>
    <numFmt numFmtId="210" formatCode="mmmm\ yyyy"/>
    <numFmt numFmtId="211" formatCode="_-* #,##0\ &quot;к.&quot;_-;\-* #,##0\ &quot;к.&quot;_-;_-* &quot;-&quot;\ &quot;к.&quot;_-;_-@_-"/>
    <numFmt numFmtId="212" formatCode="_-* #,##0.00\ &quot;к.&quot;_-;\-* #,##0.00\ &quot;к.&quot;_-;_-* &quot;-&quot;??\ &quot;к.&quot;_-;_-@_-"/>
    <numFmt numFmtId="213" formatCode="_-* #,##0\ _г_р_н_._-;\-* #,##0\ _г_р_н_._-;_-* &quot;-&quot;\ _г_р_н_._-;_-@_-"/>
    <numFmt numFmtId="214" formatCode="_-* #,##0.00\ _г_р_н_._-;\-* #,##0.00\ _г_р_н_._-;_-* &quot;-&quot;??\ _г_р_н_._-;_-@_-"/>
    <numFmt numFmtId="215" formatCode="_-* #,##0\ _к_._-;\-* #,##0\ _к_._-;_-* &quot;-&quot;\ _к_._-;_-@_-"/>
  </numFmts>
  <fonts count="10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theme="1"/>
      <name val="Times New Roman"/>
      <family val="2"/>
    </font>
    <font>
      <sz val="10"/>
      <name val="MS Sans Serif"/>
      <family val="2"/>
    </font>
    <font>
      <sz val="9"/>
      <color indexed="8"/>
      <name val="Times New Roman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2"/>
    </font>
    <font>
      <sz val="8"/>
      <color indexed="12"/>
      <name val="Helv"/>
      <family val="2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2"/>
    </font>
    <font>
      <b/>
      <sz val="9"/>
      <color indexed="52"/>
      <name val="Times New Roman"/>
      <family val="2"/>
    </font>
    <font>
      <sz val="10"/>
      <name val="Arial CE"/>
      <family val="2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2"/>
    </font>
    <font>
      <sz val="9"/>
      <name val="Times"/>
      <family val="1"/>
    </font>
    <font>
      <sz val="10"/>
      <name val="Helv"/>
      <family val="2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2"/>
    </font>
    <font>
      <sz val="12"/>
      <name val="Helv"/>
      <family val="2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2"/>
    </font>
    <font>
      <sz val="14"/>
      <name val="Helv"/>
      <family val="2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2"/>
    </font>
    <font>
      <sz val="10"/>
      <name val="CTimesRoman"/>
      <family val="2"/>
    </font>
    <font>
      <u val="single"/>
      <sz val="7.5"/>
      <color indexed="12"/>
      <name val="Tms Rmn"/>
      <family val="2"/>
    </font>
    <font>
      <u val="single"/>
      <sz val="7.5"/>
      <color indexed="36"/>
      <name val="Tms Rmn"/>
      <family val="2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2"/>
    </font>
    <font>
      <u val="single"/>
      <sz val="10"/>
      <color indexed="36"/>
      <name val="Times New Roman CE"/>
      <family val="2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2"/>
    </font>
    <font>
      <sz val="10"/>
      <name val="Times New Roman CE"/>
      <family val="2"/>
    </font>
    <font>
      <sz val="10"/>
      <name val="TimesET"/>
      <family val="2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2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color indexed="17"/>
      <name val="Calibri"/>
      <family val="2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167" fontId="10" fillId="0" borderId="0" applyFont="0" applyFill="0" applyBorder="0" applyAlignment="0" applyProtection="0"/>
    <xf numFmtId="0" fontId="16" fillId="0" borderId="1">
      <alignment/>
      <protection hidden="1"/>
    </xf>
    <xf numFmtId="0" fontId="17" fillId="20" borderId="1" applyNumberFormat="0" applyFont="0" applyBorder="0" applyAlignment="0">
      <protection hidden="1"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2" applyNumberFormat="0" applyAlignment="0" applyProtection="0"/>
    <xf numFmtId="0" fontId="21" fillId="0" borderId="3" applyNumberFormat="0" applyFont="0" applyFill="0" applyAlignment="0" applyProtection="0"/>
    <xf numFmtId="0" fontId="22" fillId="21" borderId="4" applyNumberFormat="0" applyAlignment="0" applyProtection="0"/>
    <xf numFmtId="173" fontId="1" fillId="0" borderId="0">
      <alignment/>
      <protection/>
    </xf>
    <xf numFmtId="0" fontId="23" fillId="22" borderId="5">
      <alignment horizontal="right" vertical="center"/>
      <protection/>
    </xf>
    <xf numFmtId="3" fontId="23" fillId="22" borderId="5">
      <alignment horizontal="right" vertical="center" indent="1"/>
      <protection/>
    </xf>
    <xf numFmtId="174" fontId="23" fillId="22" borderId="5">
      <alignment horizontal="right" vertical="center" indent="1"/>
      <protection/>
    </xf>
    <xf numFmtId="4" fontId="23" fillId="22" borderId="5">
      <alignment horizontal="right" vertical="center" indent="1"/>
      <protection/>
    </xf>
    <xf numFmtId="175" fontId="23" fillId="22" borderId="5">
      <alignment horizontal="right" vertical="center" indent="1"/>
      <protection/>
    </xf>
    <xf numFmtId="176" fontId="23" fillId="22" borderId="5">
      <alignment horizontal="right" vertical="center" indent="1"/>
      <protection/>
    </xf>
    <xf numFmtId="0" fontId="24" fillId="22" borderId="5">
      <alignment horizontal="right" vertical="center"/>
      <protection/>
    </xf>
    <xf numFmtId="3" fontId="24" fillId="22" borderId="5">
      <alignment horizontal="right" vertical="center" indent="1"/>
      <protection/>
    </xf>
    <xf numFmtId="174" fontId="24" fillId="22" borderId="5">
      <alignment horizontal="right" vertical="center" indent="1"/>
      <protection/>
    </xf>
    <xf numFmtId="4" fontId="24" fillId="22" borderId="5">
      <alignment horizontal="right" vertical="center" indent="1"/>
      <protection/>
    </xf>
    <xf numFmtId="175" fontId="24" fillId="22" borderId="5">
      <alignment horizontal="right" vertical="center" indent="1"/>
      <protection/>
    </xf>
    <xf numFmtId="176" fontId="24" fillId="22" borderId="5">
      <alignment horizontal="right" vertical="center" indent="1"/>
      <protection/>
    </xf>
    <xf numFmtId="0" fontId="1" fillId="22" borderId="6">
      <alignment/>
      <protection/>
    </xf>
    <xf numFmtId="0" fontId="25" fillId="7" borderId="5">
      <alignment horizontal="center" vertical="center"/>
      <protection/>
    </xf>
    <xf numFmtId="0" fontId="23" fillId="22" borderId="5">
      <alignment horizontal="right" vertical="center"/>
      <protection/>
    </xf>
    <xf numFmtId="3" fontId="23" fillId="22" borderId="5">
      <alignment horizontal="right" vertical="center" indent="1"/>
      <protection/>
    </xf>
    <xf numFmtId="174" fontId="23" fillId="22" borderId="5">
      <alignment horizontal="right" vertical="center" indent="1"/>
      <protection/>
    </xf>
    <xf numFmtId="4" fontId="23" fillId="22" borderId="5">
      <alignment horizontal="right" vertical="center" indent="1"/>
      <protection/>
    </xf>
    <xf numFmtId="175" fontId="23" fillId="22" borderId="5">
      <alignment horizontal="right" vertical="center" indent="1"/>
      <protection/>
    </xf>
    <xf numFmtId="176" fontId="23" fillId="22" borderId="5">
      <alignment horizontal="right" vertical="center" indent="1"/>
      <protection/>
    </xf>
    <xf numFmtId="0" fontId="1" fillId="22" borderId="0">
      <alignment/>
      <protection/>
    </xf>
    <xf numFmtId="0" fontId="26" fillId="22" borderId="5">
      <alignment horizontal="left" vertical="center"/>
      <protection/>
    </xf>
    <xf numFmtId="0" fontId="26" fillId="22" borderId="7">
      <alignment vertical="center"/>
      <protection/>
    </xf>
    <xf numFmtId="0" fontId="27" fillId="22" borderId="8">
      <alignment vertical="center"/>
      <protection/>
    </xf>
    <xf numFmtId="0" fontId="26" fillId="22" borderId="5">
      <alignment/>
      <protection/>
    </xf>
    <xf numFmtId="0" fontId="24" fillId="22" borderId="5">
      <alignment horizontal="right" vertical="center"/>
      <protection/>
    </xf>
    <xf numFmtId="3" fontId="24" fillId="22" borderId="5">
      <alignment horizontal="right" vertical="center" indent="1"/>
      <protection/>
    </xf>
    <xf numFmtId="174" fontId="24" fillId="22" borderId="5">
      <alignment horizontal="right" vertical="center" indent="1"/>
      <protection/>
    </xf>
    <xf numFmtId="4" fontId="24" fillId="22" borderId="5">
      <alignment horizontal="right" vertical="center" indent="1"/>
      <protection/>
    </xf>
    <xf numFmtId="175" fontId="24" fillId="22" borderId="5">
      <alignment horizontal="right" vertical="center" indent="1"/>
      <protection/>
    </xf>
    <xf numFmtId="176" fontId="24" fillId="22" borderId="5">
      <alignment horizontal="right" vertical="center" indent="1"/>
      <protection/>
    </xf>
    <xf numFmtId="0" fontId="28" fillId="23" borderId="5">
      <alignment horizontal="left" vertical="center"/>
      <protection/>
    </xf>
    <xf numFmtId="0" fontId="28" fillId="23" borderId="5">
      <alignment horizontal="left" vertical="center"/>
      <protection/>
    </xf>
    <xf numFmtId="0" fontId="29" fillId="22" borderId="5">
      <alignment horizontal="left" vertical="center"/>
      <protection/>
    </xf>
    <xf numFmtId="0" fontId="30" fillId="22" borderId="6">
      <alignment/>
      <protection/>
    </xf>
    <xf numFmtId="0" fontId="25" fillId="20" borderId="5">
      <alignment horizontal="left" vertical="center"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7" fontId="31" fillId="0" borderId="0">
      <alignment/>
      <protection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32" fillId="0" borderId="0">
      <alignment horizontal="right" vertical="top"/>
      <protection/>
    </xf>
    <xf numFmtId="179" fontId="8" fillId="0" borderId="0">
      <alignment/>
      <protection/>
    </xf>
    <xf numFmtId="3" fontId="1" fillId="0" borderId="0" applyFill="0" applyBorder="0" applyAlignment="0" applyProtection="0"/>
    <xf numFmtId="0" fontId="33" fillId="0" borderId="0">
      <alignment/>
      <protection/>
    </xf>
    <xf numFmtId="3" fontId="34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180" fontId="1" fillId="0" borderId="0" applyFill="0" applyBorder="0" applyAlignment="0" applyProtection="0"/>
    <xf numFmtId="181" fontId="36" fillId="0" borderId="0">
      <alignment/>
      <protection locked="0"/>
    </xf>
    <xf numFmtId="0" fontId="2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38" fillId="0" borderId="0">
      <alignment/>
      <protection/>
    </xf>
    <xf numFmtId="0" fontId="39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0" fillId="0" borderId="0">
      <alignment/>
      <protection locked="0"/>
    </xf>
    <xf numFmtId="0" fontId="42" fillId="0" borderId="0">
      <alignment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43" fillId="0" borderId="0">
      <alignment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43" fillId="0" borderId="0">
      <alignment/>
      <protection/>
    </xf>
    <xf numFmtId="0" fontId="40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/>
    </xf>
    <xf numFmtId="0" fontId="41" fillId="0" borderId="0">
      <alignment/>
      <protection locked="0"/>
    </xf>
    <xf numFmtId="3" fontId="21" fillId="0" borderId="0" applyFont="0" applyFill="0" applyBorder="0" applyAlignment="0" applyProtection="0"/>
    <xf numFmtId="3" fontId="8" fillId="0" borderId="0" applyFont="0" applyFill="0" applyBorder="0" applyProtection="0">
      <alignment/>
    </xf>
    <xf numFmtId="3" fontId="21" fillId="0" borderId="0" applyFont="0" applyFill="0" applyBorder="0" applyAlignment="0" applyProtection="0"/>
    <xf numFmtId="181" fontId="36" fillId="0" borderId="0">
      <alignment/>
      <protection locked="0"/>
    </xf>
    <xf numFmtId="1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187" fontId="1" fillId="0" borderId="0" applyFill="0" applyBorder="0" applyAlignment="0" applyProtection="0"/>
    <xf numFmtId="0" fontId="43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Protection="0">
      <alignment/>
    </xf>
    <xf numFmtId="0" fontId="46" fillId="4" borderId="0" applyNumberFormat="0" applyBorder="0" applyAlignment="0" applyProtection="0"/>
    <xf numFmtId="0" fontId="8" fillId="0" borderId="0" applyNumberFormat="0" applyFont="0" applyFill="0">
      <alignment/>
      <protection/>
    </xf>
    <xf numFmtId="0" fontId="47" fillId="20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181" fontId="51" fillId="0" borderId="0">
      <alignment/>
      <protection locked="0"/>
    </xf>
    <xf numFmtId="181" fontId="51" fillId="0" borderId="0">
      <alignment/>
      <protection locked="0"/>
    </xf>
    <xf numFmtId="0" fontId="52" fillId="0" borderId="0" applyNumberFormat="0" applyFill="0" applyBorder="0">
      <alignment/>
      <protection locked="0"/>
    </xf>
    <xf numFmtId="0" fontId="53" fillId="0" borderId="0" applyNumberFormat="0" applyFill="0" applyBorder="0">
      <alignment/>
      <protection locked="0"/>
    </xf>
    <xf numFmtId="0" fontId="7" fillId="0" borderId="0">
      <alignment/>
      <protection/>
    </xf>
    <xf numFmtId="0" fontId="37" fillId="0" borderId="0">
      <alignment/>
      <protection/>
    </xf>
    <xf numFmtId="174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7" fillId="22" borderId="5" applyNumberFormat="0" applyBorder="0" applyAlignment="0" applyProtection="0"/>
    <xf numFmtId="0" fontId="55" fillId="7" borderId="2" applyNumberFormat="0" applyAlignment="0" applyProtection="0"/>
    <xf numFmtId="0" fontId="56" fillId="0" borderId="0" applyNumberFormat="0" applyFill="0" applyBorder="0">
      <alignment/>
      <protection locked="0"/>
    </xf>
    <xf numFmtId="0" fontId="56" fillId="0" borderId="0" applyNumberFormat="0" applyFill="0" applyBorder="0">
      <alignment/>
      <protection locked="0"/>
    </xf>
    <xf numFmtId="174" fontId="57" fillId="0" borderId="0">
      <alignment/>
      <protection/>
    </xf>
    <xf numFmtId="0" fontId="43" fillId="0" borderId="12">
      <alignment/>
      <protection/>
    </xf>
    <xf numFmtId="0" fontId="58" fillId="0" borderId="0" applyNumberFormat="0" applyFill="0" applyBorder="0">
      <alignment/>
      <protection locked="0"/>
    </xf>
    <xf numFmtId="0" fontId="59" fillId="0" borderId="0" applyNumberFormat="0" applyFill="0" applyBorder="0">
      <alignment/>
      <protection locked="0"/>
    </xf>
    <xf numFmtId="0" fontId="60" fillId="0" borderId="0" applyNumberFormat="0" applyFill="0" applyBorder="0">
      <alignment/>
      <protection locked="0"/>
    </xf>
    <xf numFmtId="0" fontId="61" fillId="0" borderId="13" applyNumberFormat="0" applyFill="0" applyAlignment="0" applyProtection="0"/>
    <xf numFmtId="0" fontId="62" fillId="0" borderId="1">
      <alignment horizontal="left"/>
      <protection locked="0"/>
    </xf>
    <xf numFmtId="0" fontId="63" fillId="0" borderId="0" applyNumberFormat="0" applyFill="0" applyBorder="0">
      <alignment/>
      <protection locked="0"/>
    </xf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8" fillId="0" borderId="0" applyFont="0" applyFill="0" applyBorder="0" applyProtection="0">
      <alignment/>
    </xf>
    <xf numFmtId="194" fontId="21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0" fontId="64" fillId="24" borderId="0" applyNumberFormat="0" applyBorder="0" applyAlignment="0" applyProtection="0"/>
    <xf numFmtId="37" fontId="6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199" fontId="8" fillId="0" borderId="0" applyFill="0" applyBorder="0" applyProtection="0">
      <alignment/>
    </xf>
    <xf numFmtId="0" fontId="10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2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191" fontId="69" fillId="0" borderId="0" applyFont="0" applyFill="0" applyBorder="0" applyAlignment="0" applyProtection="0"/>
    <xf numFmtId="200" fontId="70" fillId="0" borderId="0" applyFill="0" applyBorder="0" applyProtection="0">
      <alignment horizontal="right"/>
    </xf>
    <xf numFmtId="0" fontId="71" fillId="20" borderId="15" applyNumberFormat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33" fillId="0" borderId="0">
      <alignment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" fontId="21" fillId="0" borderId="0" applyFont="0" applyFill="0" applyBorder="0" applyAlignment="0" applyProtection="0"/>
    <xf numFmtId="206" fontId="8" fillId="0" borderId="0" applyFill="0" applyBorder="0">
      <alignment/>
      <protection/>
    </xf>
    <xf numFmtId="0" fontId="2" fillId="0" borderId="0">
      <alignment/>
      <protection/>
    </xf>
    <xf numFmtId="0" fontId="72" fillId="0" borderId="1" applyNumberFormat="0" applyFill="0" applyBorder="0" applyAlignment="0">
      <protection hidden="1"/>
    </xf>
    <xf numFmtId="187" fontId="73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" fillId="0" borderId="0">
      <alignment vertical="top"/>
      <protection/>
    </xf>
    <xf numFmtId="0" fontId="1" fillId="0" borderId="0">
      <alignment/>
      <protection/>
    </xf>
    <xf numFmtId="167" fontId="10" fillId="0" borderId="0" applyFont="0" applyFill="0" applyBorder="0" applyAlignment="0" applyProtection="0"/>
    <xf numFmtId="0" fontId="38" fillId="0" borderId="0">
      <alignment/>
      <protection/>
    </xf>
    <xf numFmtId="0" fontId="1" fillId="0" borderId="0" applyNumberFormat="0">
      <alignment/>
      <protection/>
    </xf>
    <xf numFmtId="207" fontId="75" fillId="0" borderId="0" applyBorder="0">
      <alignment/>
      <protection/>
    </xf>
    <xf numFmtId="207" fontId="76" fillId="0" borderId="0" applyBorder="0">
      <alignment/>
      <protection/>
    </xf>
    <xf numFmtId="0" fontId="77" fillId="0" borderId="0" applyBorder="0">
      <alignment/>
      <protection/>
    </xf>
    <xf numFmtId="0" fontId="76" fillId="0" borderId="0" applyBorder="0">
      <alignment/>
      <protection/>
    </xf>
    <xf numFmtId="207" fontId="75" fillId="10" borderId="0" applyBorder="0">
      <alignment/>
      <protection/>
    </xf>
    <xf numFmtId="0" fontId="78" fillId="0" borderId="0" applyNumberFormat="0" applyFill="0" applyBorder="0" applyAlignment="0" applyProtection="0"/>
    <xf numFmtId="0" fontId="73" fillId="20" borderId="1">
      <alignment/>
      <protection/>
    </xf>
    <xf numFmtId="0" fontId="79" fillId="0" borderId="16" applyNumberFormat="0" applyFill="0" applyAlignment="0" applyProtection="0"/>
    <xf numFmtId="0" fontId="5" fillId="0" borderId="0">
      <alignment/>
      <protection/>
    </xf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ont="0" applyFill="0" applyBorder="0" applyProtection="0">
      <alignment/>
    </xf>
    <xf numFmtId="0" fontId="82" fillId="0" borderId="0" applyNumberFormat="0" applyFont="0" applyFill="0" applyBorder="0" applyProtection="0">
      <alignment/>
    </xf>
    <xf numFmtId="0" fontId="82" fillId="0" borderId="0" applyNumberFormat="0" applyFont="0" applyFill="0" applyBorder="0" applyProtection="0">
      <alignment/>
    </xf>
    <xf numFmtId="0" fontId="81" fillId="0" borderId="0" applyNumberFormat="0" applyFont="0" applyFill="0" applyBorder="0" applyAlignment="0" applyProtection="0"/>
    <xf numFmtId="0" fontId="81" fillId="0" borderId="0" applyNumberFormat="0" applyFont="0" applyFill="0" applyBorder="0" applyProtection="0">
      <alignment/>
    </xf>
    <xf numFmtId="0" fontId="81" fillId="0" borderId="0" applyNumberFormat="0" applyFont="0" applyFill="0" applyBorder="0" applyProtection="0">
      <alignment/>
    </xf>
    <xf numFmtId="0" fontId="81" fillId="0" borderId="0" applyNumberFormat="0" applyFont="0" applyFill="0" applyBorder="0" applyProtection="0">
      <alignment/>
    </xf>
    <xf numFmtId="0" fontId="8" fillId="0" borderId="0">
      <alignment/>
      <protection/>
    </xf>
    <xf numFmtId="0" fontId="83" fillId="0" borderId="0">
      <alignment horizontal="left" wrapText="1"/>
      <protection/>
    </xf>
    <xf numFmtId="0" fontId="11" fillId="0" borderId="17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11" fillId="0" borderId="0" applyNumberFormat="0" applyFont="0" applyFill="0" applyBorder="0" applyProtection="0">
      <alignment/>
    </xf>
    <xf numFmtId="0" fontId="11" fillId="0" borderId="0" applyNumberFormat="0" applyFont="0" applyFill="0" applyBorder="0" applyAlignment="0" applyProtection="0"/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17" applyNumberFormat="0" applyFont="0" applyFill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11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0" fontId="8" fillId="0" borderId="0" applyNumberFormat="0" applyFont="0" applyFill="0" applyBorder="0" applyProtection="0">
      <alignment/>
    </xf>
    <xf numFmtId="210" fontId="8" fillId="0" borderId="0">
      <alignment horizontal="right"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7" fontId="86" fillId="0" borderId="0">
      <alignment horizontal="right"/>
      <protection/>
    </xf>
    <xf numFmtId="187" fontId="86" fillId="0" borderId="0">
      <alignment horizontal="right"/>
      <protection/>
    </xf>
    <xf numFmtId="187" fontId="86" fillId="0" borderId="0">
      <alignment horizontal="right"/>
      <protection/>
    </xf>
    <xf numFmtId="187" fontId="86" fillId="0" borderId="0">
      <alignment horizontal="right"/>
      <protection/>
    </xf>
    <xf numFmtId="187" fontId="86" fillId="0" borderId="0">
      <alignment horizontal="right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87" fillId="7" borderId="2" applyNumberFormat="0" applyAlignment="0" applyProtection="0"/>
    <xf numFmtId="0" fontId="88" fillId="20" borderId="15" applyNumberFormat="0" applyAlignment="0" applyProtection="0"/>
    <xf numFmtId="0" fontId="89" fillId="20" borderId="2" applyNumberFormat="0" applyAlignment="0" applyProtection="0"/>
    <xf numFmtId="0" fontId="90" fillId="0" borderId="0" applyProtection="0">
      <alignment/>
    </xf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93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Protection="0">
      <alignment/>
    </xf>
    <xf numFmtId="0" fontId="95" fillId="0" borderId="0" applyProtection="0">
      <alignment/>
    </xf>
    <xf numFmtId="0" fontId="96" fillId="0" borderId="16" applyNumberFormat="0" applyFill="0" applyAlignment="0" applyProtection="0"/>
    <xf numFmtId="0" fontId="90" fillId="0" borderId="18" applyProtection="0">
      <alignment/>
    </xf>
    <xf numFmtId="0" fontId="97" fillId="21" borderId="4" applyNumberFormat="0" applyAlignment="0" applyProtection="0"/>
    <xf numFmtId="0" fontId="78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>
      <alignment/>
      <protection/>
    </xf>
    <xf numFmtId="0" fontId="8" fillId="0" borderId="0">
      <alignment/>
      <protection/>
    </xf>
    <xf numFmtId="0" fontId="100" fillId="0" borderId="0" applyNumberFormat="0" applyFill="0" applyBorder="0">
      <alignment/>
      <protection locked="0"/>
    </xf>
    <xf numFmtId="0" fontId="101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1" fillId="25" borderId="14" applyNumberFormat="0" applyFont="0" applyAlignment="0" applyProtection="0"/>
    <xf numFmtId="10" fontId="90" fillId="0" borderId="0" applyProtection="0">
      <alignment/>
    </xf>
    <xf numFmtId="0" fontId="103" fillId="0" borderId="13" applyNumberFormat="0" applyFill="0" applyAlignment="0" applyProtection="0"/>
    <xf numFmtId="0" fontId="90" fillId="0" borderId="0">
      <alignment/>
      <protection/>
    </xf>
    <xf numFmtId="0" fontId="104" fillId="0" borderId="0" applyNumberFormat="0" applyFill="0" applyBorder="0" applyAlignment="0" applyProtection="0"/>
    <xf numFmtId="213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" fontId="90" fillId="0" borderId="0" applyProtection="0">
      <alignment/>
    </xf>
    <xf numFmtId="215" fontId="8" fillId="0" borderId="0" applyFont="0" applyFill="0" applyBorder="0" applyAlignment="0" applyProtection="0"/>
    <xf numFmtId="214" fontId="105" fillId="0" borderId="0" applyFont="0" applyFill="0" applyBorder="0" applyAlignment="0" applyProtection="0"/>
    <xf numFmtId="0" fontId="107" fillId="4" borderId="0" applyNumberFormat="0" applyBorder="0" applyAlignment="0" applyProtection="0"/>
  </cellStyleXfs>
  <cellXfs count="89">
    <xf numFmtId="0" fontId="0" fillId="0" borderId="0" xfId="0"/>
    <xf numFmtId="0" fontId="3" fillId="0" borderId="0" xfId="20" applyFont="1" applyFill="1" applyBorder="1" applyAlignment="1" applyProtection="1">
      <alignment horizontal="left" vertical="center"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0" xfId="20" applyFont="1" applyFill="1" applyBorder="1" applyAlignment="1" applyProtection="1">
      <alignment wrapText="1"/>
      <protection locked="0"/>
    </xf>
    <xf numFmtId="164" fontId="2" fillId="0" borderId="0" xfId="20" applyNumberFormat="1" applyFont="1" applyFill="1" applyBorder="1" applyAlignment="1" applyProtection="1">
      <alignment/>
      <protection/>
    </xf>
    <xf numFmtId="0" fontId="2" fillId="0" borderId="19" xfId="20" applyFont="1" applyFill="1" applyBorder="1" applyAlignment="1" applyProtection="1">
      <alignment horizontal="left" vertical="top"/>
      <protection/>
    </xf>
    <xf numFmtId="49" fontId="6" fillId="0" borderId="5" xfId="21" applyNumberFormat="1" applyFont="1" applyFill="1" applyBorder="1" applyAlignment="1" applyProtection="1">
      <alignment horizontal="center"/>
      <protection/>
    </xf>
    <xf numFmtId="49" fontId="6" fillId="0" borderId="5" xfId="22" applyNumberFormat="1" applyFont="1" applyFill="1" applyBorder="1" applyAlignment="1" applyProtection="1">
      <alignment horizontal="center"/>
      <protection/>
    </xf>
    <xf numFmtId="49" fontId="6" fillId="26" borderId="5" xfId="22" applyNumberFormat="1" applyFont="1" applyFill="1" applyBorder="1" applyAlignment="1" applyProtection="1">
      <alignment horizontal="center"/>
      <protection/>
    </xf>
    <xf numFmtId="0" fontId="6" fillId="0" borderId="5" xfId="20" applyNumberFormat="1" applyFont="1" applyFill="1" applyBorder="1" applyAlignment="1" applyProtection="1">
      <alignment horizontal="center"/>
      <protection/>
    </xf>
    <xf numFmtId="0" fontId="6" fillId="26" borderId="5" xfId="20" applyFont="1" applyFill="1" applyBorder="1" applyAlignment="1" applyProtection="1">
      <alignment horizontal="center"/>
      <protection/>
    </xf>
    <xf numFmtId="2" fontId="6" fillId="0" borderId="19" xfId="20" applyNumberFormat="1" applyFont="1" applyFill="1" applyBorder="1" applyAlignment="1">
      <alignment horizontal="left" vertical="top"/>
      <protection/>
    </xf>
    <xf numFmtId="4" fontId="6" fillId="0" borderId="5" xfId="20" applyNumberFormat="1" applyFont="1" applyFill="1" applyBorder="1" applyAlignment="1">
      <alignment horizontal="right" vertical="top" wrapText="1"/>
      <protection/>
    </xf>
    <xf numFmtId="4" fontId="6" fillId="26" borderId="5" xfId="20" applyNumberFormat="1" applyFont="1" applyFill="1" applyBorder="1" applyAlignment="1">
      <alignment horizontal="right" vertical="top" wrapText="1"/>
      <protection/>
    </xf>
    <xf numFmtId="165" fontId="6" fillId="0" borderId="0" xfId="20" applyNumberFormat="1" applyFont="1" applyFill="1" applyBorder="1" applyAlignment="1" applyProtection="1">
      <alignment/>
      <protection/>
    </xf>
    <xf numFmtId="2" fontId="2" fillId="0" borderId="5" xfId="20" applyNumberFormat="1" applyFont="1" applyFill="1" applyBorder="1" applyAlignment="1">
      <alignment horizontal="left" vertical="top"/>
      <protection/>
    </xf>
    <xf numFmtId="2" fontId="2" fillId="0" borderId="19" xfId="20" applyNumberFormat="1" applyFont="1" applyFill="1" applyBorder="1" applyAlignment="1">
      <alignment horizontal="left" vertical="top"/>
      <protection/>
    </xf>
    <xf numFmtId="4" fontId="2" fillId="0" borderId="5" xfId="20" applyNumberFormat="1" applyFont="1" applyFill="1" applyBorder="1" applyAlignment="1">
      <alignment horizontal="right" vertical="top" wrapText="1"/>
      <protection/>
    </xf>
    <xf numFmtId="4" fontId="2" fillId="26" borderId="5" xfId="20" applyNumberFormat="1" applyFont="1" applyFill="1" applyBorder="1" applyAlignment="1">
      <alignment horizontal="righ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4" fontId="2" fillId="0" borderId="5" xfId="20" applyNumberFormat="1" applyFont="1" applyFill="1" applyBorder="1" applyAlignment="1">
      <alignment horizontal="right" wrapText="1"/>
      <protection/>
    </xf>
    <xf numFmtId="4" fontId="2" fillId="26" borderId="5" xfId="20" applyNumberFormat="1" applyFont="1" applyFill="1" applyBorder="1" applyAlignment="1">
      <alignment horizontal="right" wrapText="1"/>
      <protection/>
    </xf>
    <xf numFmtId="4" fontId="2" fillId="0" borderId="5" xfId="20" applyNumberFormat="1" applyFont="1" applyFill="1" applyBorder="1" applyAlignment="1">
      <alignment horizontal="right" vertical="center" wrapText="1"/>
      <protection/>
    </xf>
    <xf numFmtId="4" fontId="2" fillId="26" borderId="5" xfId="20" applyNumberFormat="1" applyFont="1" applyFill="1" applyBorder="1" applyAlignment="1">
      <alignment horizontal="right" vertical="center" wrapText="1"/>
      <protection/>
    </xf>
    <xf numFmtId="165" fontId="2" fillId="0" borderId="0" xfId="20" applyNumberFormat="1" applyFont="1" applyFill="1" applyBorder="1" applyAlignment="1" applyProtection="1">
      <alignment vertical="center"/>
      <protection/>
    </xf>
    <xf numFmtId="4" fontId="2" fillId="0" borderId="5" xfId="23" applyNumberFormat="1" applyFont="1" applyFill="1" applyBorder="1" applyAlignment="1">
      <alignment horizontal="right" vertical="top" wrapText="1"/>
      <protection/>
    </xf>
    <xf numFmtId="4" fontId="2" fillId="26" borderId="5" xfId="23" applyNumberFormat="1" applyFont="1" applyFill="1" applyBorder="1" applyAlignment="1">
      <alignment horizontal="right" vertical="top" wrapText="1"/>
      <protection/>
    </xf>
    <xf numFmtId="4" fontId="2" fillId="0" borderId="5" xfId="23" applyNumberFormat="1" applyFont="1" applyFill="1" applyBorder="1" applyAlignment="1">
      <alignment horizontal="right" vertical="center" wrapText="1"/>
      <protection/>
    </xf>
    <xf numFmtId="4" fontId="2" fillId="26" borderId="5" xfId="23" applyNumberFormat="1" applyFont="1" applyFill="1" applyBorder="1" applyAlignment="1">
      <alignment horizontal="right" vertical="center" wrapText="1"/>
      <protection/>
    </xf>
    <xf numFmtId="4" fontId="2" fillId="0" borderId="5" xfId="23" applyNumberFormat="1" applyFont="1" applyFill="1" applyBorder="1" applyAlignment="1" applyProtection="1">
      <alignment horizontal="right" vertical="top" wrapText="1"/>
      <protection/>
    </xf>
    <xf numFmtId="4" fontId="2" fillId="26" borderId="5" xfId="23" applyNumberFormat="1" applyFont="1" applyFill="1" applyBorder="1" applyAlignment="1" applyProtection="1">
      <alignment horizontal="right" vertical="top" wrapText="1"/>
      <protection/>
    </xf>
    <xf numFmtId="4" fontId="2" fillId="0" borderId="5" xfId="20" applyNumberFormat="1" applyFont="1" applyFill="1" applyBorder="1" applyAlignment="1" applyProtection="1">
      <alignment/>
      <protection/>
    </xf>
    <xf numFmtId="4" fontId="6" fillId="0" borderId="5" xfId="23" applyNumberFormat="1" applyFont="1" applyFill="1" applyBorder="1" applyAlignment="1">
      <alignment horizontal="right" vertical="top" wrapText="1"/>
      <protection/>
    </xf>
    <xf numFmtId="4" fontId="6" fillId="26" borderId="5" xfId="23" applyNumberFormat="1" applyFont="1" applyFill="1" applyBorder="1" applyAlignment="1">
      <alignment horizontal="right" vertical="top" wrapText="1"/>
      <protection/>
    </xf>
    <xf numFmtId="4" fontId="8" fillId="0" borderId="5" xfId="24" applyNumberFormat="1" applyFont="1" applyFill="1" applyBorder="1" applyAlignment="1" applyProtection="1">
      <alignment horizontal="right"/>
      <protection locked="0"/>
    </xf>
    <xf numFmtId="4" fontId="2" fillId="0" borderId="0" xfId="20" applyNumberFormat="1" applyFont="1" applyFill="1" applyBorder="1" applyAlignment="1" applyProtection="1">
      <alignment/>
      <protection/>
    </xf>
    <xf numFmtId="0" fontId="8" fillId="0" borderId="5" xfId="22" applyFont="1" applyFill="1" applyBorder="1" applyAlignment="1" applyProtection="1">
      <alignment horizontal="left" vertical="top"/>
      <protection/>
    </xf>
    <xf numFmtId="4" fontId="6" fillId="0" borderId="5" xfId="20" applyNumberFormat="1" applyFont="1" applyFill="1" applyBorder="1" applyAlignment="1">
      <alignment horizontal="right" wrapText="1"/>
      <protection/>
    </xf>
    <xf numFmtId="4" fontId="6" fillId="26" borderId="5" xfId="20" applyNumberFormat="1" applyFont="1" applyFill="1" applyBorder="1" applyAlignment="1">
      <alignment horizontal="right" wrapText="1"/>
      <protection/>
    </xf>
    <xf numFmtId="4" fontId="6" fillId="0" borderId="5" xfId="20" applyNumberFormat="1" applyFont="1" applyFill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/>
      <protection/>
    </xf>
    <xf numFmtId="166" fontId="2" fillId="0" borderId="0" xfId="20" applyNumberFormat="1" applyFont="1" applyFill="1" applyBorder="1" applyAlignment="1" applyProtection="1">
      <alignment/>
      <protection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4" fontId="6" fillId="0" borderId="5" xfId="23" applyNumberFormat="1" applyFont="1" applyFill="1" applyBorder="1" applyAlignment="1">
      <alignment horizontal="right" vertical="top"/>
      <protection/>
    </xf>
    <xf numFmtId="4" fontId="6" fillId="26" borderId="5" xfId="23" applyNumberFormat="1" applyFont="1" applyFill="1" applyBorder="1" applyAlignment="1">
      <alignment horizontal="right" vertical="top"/>
      <protection/>
    </xf>
    <xf numFmtId="4" fontId="2" fillId="0" borderId="5" xfId="23" applyNumberFormat="1" applyFont="1" applyFill="1" applyBorder="1" applyAlignment="1">
      <alignment horizontal="right" vertical="top"/>
      <protection/>
    </xf>
    <xf numFmtId="4" fontId="2" fillId="26" borderId="5" xfId="23" applyNumberFormat="1" applyFont="1" applyFill="1" applyBorder="1" applyAlignment="1">
      <alignment horizontal="right" vertical="top"/>
      <protection/>
    </xf>
    <xf numFmtId="4" fontId="2" fillId="0" borderId="0" xfId="23" applyNumberFormat="1" applyFont="1" applyFill="1" applyBorder="1" applyAlignment="1">
      <alignment horizontal="right" vertical="top" wrapText="1"/>
      <protection/>
    </xf>
    <xf numFmtId="4" fontId="2" fillId="26" borderId="20" xfId="20" applyNumberFormat="1" applyFont="1" applyFill="1" applyBorder="1" applyAlignment="1">
      <alignment horizontal="right" wrapText="1"/>
      <protection/>
    </xf>
    <xf numFmtId="4" fontId="2" fillId="26" borderId="20" xfId="23" applyNumberFormat="1" applyFont="1" applyFill="1" applyBorder="1" applyAlignment="1">
      <alignment horizontal="right" vertical="top" wrapText="1"/>
      <protection/>
    </xf>
    <xf numFmtId="4" fontId="2" fillId="0" borderId="5" xfId="25" applyNumberFormat="1" applyFont="1" applyFill="1" applyBorder="1" applyAlignment="1">
      <alignment vertical="center"/>
      <protection/>
    </xf>
    <xf numFmtId="4" fontId="6" fillId="0" borderId="0" xfId="20" applyNumberFormat="1" applyFont="1" applyFill="1" applyBorder="1" applyAlignment="1" applyProtection="1">
      <alignment/>
      <protection/>
    </xf>
    <xf numFmtId="4" fontId="2" fillId="26" borderId="19" xfId="20" applyNumberFormat="1" applyFont="1" applyFill="1" applyBorder="1" applyAlignment="1">
      <alignment horizontal="right" vertical="center" wrapText="1"/>
      <protection/>
    </xf>
    <xf numFmtId="4" fontId="2" fillId="26" borderId="19" xfId="23" applyNumberFormat="1" applyFont="1" applyFill="1" applyBorder="1" applyAlignment="1">
      <alignment horizontal="right" vertical="top"/>
      <protection/>
    </xf>
    <xf numFmtId="4" fontId="6" fillId="26" borderId="19" xfId="23" applyNumberFormat="1" applyFont="1" applyFill="1" applyBorder="1" applyAlignment="1">
      <alignment horizontal="right" vertical="top"/>
      <protection/>
    </xf>
    <xf numFmtId="4" fontId="2" fillId="26" borderId="19" xfId="23" applyNumberFormat="1" applyFont="1" applyFill="1" applyBorder="1" applyAlignment="1">
      <alignment horizontal="right" vertical="top" wrapText="1"/>
      <protection/>
    </xf>
    <xf numFmtId="4" fontId="2" fillId="26" borderId="19" xfId="20" applyNumberFormat="1" applyFont="1" applyFill="1" applyBorder="1" applyAlignment="1">
      <alignment horizontal="right" vertical="top" wrapText="1"/>
      <protection/>
    </xf>
    <xf numFmtId="4" fontId="2" fillId="0" borderId="5" xfId="26" applyNumberFormat="1" applyFont="1" applyFill="1" applyBorder="1" applyAlignment="1" applyProtection="1">
      <alignment horizontal="left" vertical="top"/>
      <protection/>
    </xf>
    <xf numFmtId="4" fontId="2" fillId="26" borderId="19" xfId="26" applyNumberFormat="1" applyFont="1" applyFill="1" applyBorder="1" applyAlignment="1" applyProtection="1">
      <alignment horizontal="right" wrapText="1"/>
      <protection/>
    </xf>
    <xf numFmtId="2" fontId="2" fillId="0" borderId="21" xfId="20" applyNumberFormat="1" applyFont="1" applyFill="1" applyBorder="1" applyAlignment="1">
      <alignment horizontal="left" vertical="top"/>
      <protection/>
    </xf>
    <xf numFmtId="4" fontId="6" fillId="26" borderId="19" xfId="20" applyNumberFormat="1" applyFont="1" applyFill="1" applyBorder="1" applyAlignment="1">
      <alignment horizontal="right" vertical="top" wrapText="1"/>
      <protection/>
    </xf>
    <xf numFmtId="4" fontId="6" fillId="0" borderId="5" xfId="20" applyNumberFormat="1" applyFont="1" applyFill="1" applyBorder="1" applyAlignment="1">
      <alignment horizontal="right" vertical="center" wrapText="1"/>
      <protection/>
    </xf>
    <xf numFmtId="4" fontId="6" fillId="26" borderId="19" xfId="20" applyNumberFormat="1" applyFont="1" applyFill="1" applyBorder="1" applyAlignment="1">
      <alignment horizontal="right" vertical="center" wrapText="1"/>
      <protection/>
    </xf>
    <xf numFmtId="2" fontId="2" fillId="0" borderId="0" xfId="20" applyNumberFormat="1" applyFont="1" applyFill="1" applyBorder="1" applyAlignment="1">
      <alignment horizontal="left" vertical="top"/>
      <protection/>
    </xf>
    <xf numFmtId="4" fontId="2" fillId="0" borderId="0" xfId="20" applyNumberFormat="1" applyFont="1" applyFill="1" applyBorder="1" applyAlignment="1">
      <alignment horizontal="right" vertical="center" wrapText="1"/>
      <protection/>
    </xf>
    <xf numFmtId="4" fontId="2" fillId="26" borderId="0" xfId="20" applyNumberFormat="1" applyFont="1" applyFill="1" applyBorder="1" applyAlignment="1">
      <alignment horizontal="right" wrapText="1"/>
      <protection/>
    </xf>
    <xf numFmtId="4" fontId="2" fillId="26" borderId="0" xfId="20" applyNumberFormat="1" applyFont="1" applyFill="1" applyBorder="1" applyAlignment="1">
      <alignment horizontal="right" vertical="center" wrapText="1"/>
      <protection/>
    </xf>
    <xf numFmtId="2" fontId="6" fillId="0" borderId="0" xfId="20" applyNumberFormat="1" applyFont="1" applyFill="1" applyBorder="1" applyAlignment="1">
      <alignment horizontal="left" vertical="top"/>
      <protection/>
    </xf>
    <xf numFmtId="4" fontId="6" fillId="0" borderId="0" xfId="20" applyNumberFormat="1" applyFont="1" applyFill="1" applyBorder="1" applyAlignment="1">
      <alignment horizontal="right"/>
      <protection/>
    </xf>
    <xf numFmtId="4" fontId="6" fillId="26" borderId="0" xfId="20" applyNumberFormat="1" applyFont="1" applyFill="1" applyBorder="1" applyAlignment="1">
      <alignment horizontal="right"/>
      <protection/>
    </xf>
    <xf numFmtId="0" fontId="2" fillId="0" borderId="0" xfId="20" applyFont="1" applyFill="1" applyBorder="1" applyAlignment="1" applyProtection="1">
      <alignment horizontal="left" vertical="top"/>
      <protection/>
    </xf>
    <xf numFmtId="4" fontId="2" fillId="0" borderId="0" xfId="20" applyNumberFormat="1" applyFont="1" applyFill="1" applyBorder="1" applyAlignment="1">
      <alignment horizontal="right" vertical="top" wrapText="1"/>
      <protection/>
    </xf>
    <xf numFmtId="4" fontId="2" fillId="26" borderId="0" xfId="20" applyNumberFormat="1" applyFont="1" applyFill="1" applyBorder="1" applyAlignment="1">
      <alignment horizontal="right" vertical="top" wrapText="1"/>
      <protection/>
    </xf>
    <xf numFmtId="4" fontId="2" fillId="0" borderId="5" xfId="20" applyNumberFormat="1" applyFont="1" applyFill="1" applyBorder="1" applyAlignment="1">
      <alignment horizontal="right"/>
      <protection/>
    </xf>
    <xf numFmtId="4" fontId="2" fillId="26" borderId="5" xfId="20" applyNumberFormat="1" applyFont="1" applyFill="1" applyBorder="1" applyAlignment="1">
      <alignment horizontal="right"/>
      <protection/>
    </xf>
    <xf numFmtId="0" fontId="2" fillId="0" borderId="0" xfId="20" applyFont="1" applyFill="1" applyBorder="1" applyAlignment="1" applyProtection="1">
      <alignment wrapText="1"/>
      <protection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20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 vertical="center"/>
      <protection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26" borderId="0" xfId="20" applyNumberFormat="1" applyFont="1" applyFill="1" applyBorder="1" applyAlignment="1">
      <alignment horizontal="right" vertical="top" wrapText="1"/>
      <protection/>
    </xf>
    <xf numFmtId="4" fontId="6" fillId="0" borderId="0" xfId="20" applyNumberFormat="1" applyFont="1" applyFill="1" applyBorder="1" applyAlignment="1">
      <alignment horizontal="right" vertical="top" wrapText="1"/>
      <protection/>
    </xf>
    <xf numFmtId="4" fontId="2" fillId="0" borderId="19" xfId="20" applyNumberFormat="1" applyFont="1" applyFill="1" applyBorder="1" applyAlignment="1">
      <alignment horizontal="right"/>
      <protection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1" xfId="20"/>
    <cellStyle name="Normal 14" xfId="21"/>
    <cellStyle name="Normal 2" xfId="22"/>
    <cellStyle name="Normal_Book1_1" xfId="23"/>
    <cellStyle name="Normal 2 6" xfId="24"/>
    <cellStyle name="Normal 102 2" xfId="25"/>
    <cellStyle name="Normal 102" xfId="26"/>
    <cellStyle name=" Verticals" xfId="27"/>
    <cellStyle name="_1_²ÜºÈÆø" xfId="28"/>
    <cellStyle name="_MDADEBT" xfId="29"/>
    <cellStyle name="_MDADEBT_1" xfId="30"/>
    <cellStyle name="_MDADEBT_1_BPQ2-2011" xfId="31"/>
    <cellStyle name="_MDADEBT_1_DBP-april-12NG" xfId="32"/>
    <cellStyle name="_MDADEBT_1_DMSDR1S-#4052264-v1-MDA-October 2009-MEFP-Tables" xfId="33"/>
    <cellStyle name="_MDADEBT_1_DMSDR1S-#4052264-v1-MDA-October 2009-MEFP-Tables_BPQ2-2011" xfId="34"/>
    <cellStyle name="_MDADEBT_1_DMSDR1S-#4052264-v1-MDA-October 2009-MEFP-Tables_DBP-april-12NG" xfId="35"/>
    <cellStyle name="_MDADEBT_1_tables for brief" xfId="36"/>
    <cellStyle name="_MDADEBT_1_tables for brief_BPQ2-2011" xfId="37"/>
    <cellStyle name="_MDADEBT_1_tables for brief_DBP-april-12NG" xfId="38"/>
    <cellStyle name="_MDADEBT_BPQ2-2011" xfId="39"/>
    <cellStyle name="_MDADEBT_DBP-april-12NG" xfId="40"/>
    <cellStyle name="_MDADEBT_EJ Nov 15" xfId="41"/>
    <cellStyle name="_MDADEBT_EJ Nov 15_BPQ2-2011" xfId="42"/>
    <cellStyle name="_MDADEBT_EJ Nov 15_DBP-april-12NG" xfId="43"/>
    <cellStyle name="_MDADEBT_tables for brief" xfId="44"/>
    <cellStyle name="_MDADEBT_tables for brief_BPQ2-2011" xfId="45"/>
    <cellStyle name="_MDADEBT_tables for brief_DBP-april-12NG" xfId="46"/>
    <cellStyle name="_Table 1 MEFP November 3" xfId="47"/>
    <cellStyle name="_Table 1 MEFP November 3_BPQ2-2011" xfId="48"/>
    <cellStyle name="_Table 1 MEFP November 3_DBP-april-12NG" xfId="49"/>
    <cellStyle name="_Table 1 MEFP November 3_tables for brief" xfId="50"/>
    <cellStyle name="_Table 1 MEFP November 3_tables for brief_BPQ2-2011" xfId="51"/>
    <cellStyle name="_Table 1 MEFP November 3_tables for brief_DBP-april-12NG" xfId="52"/>
    <cellStyle name="1 indent" xfId="53"/>
    <cellStyle name="1 indent 2" xfId="54"/>
    <cellStyle name="1 indent 3" xfId="55"/>
    <cellStyle name="1 indent 4" xfId="56"/>
    <cellStyle name="1 indent 5" xfId="57"/>
    <cellStyle name="2 indents" xfId="58"/>
    <cellStyle name="2 indents 2" xfId="59"/>
    <cellStyle name="2 indents 3" xfId="60"/>
    <cellStyle name="2 indents 4" xfId="61"/>
    <cellStyle name="2 indents 5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 2" xfId="85"/>
    <cellStyle name="40% - Accent2 2" xfId="86"/>
    <cellStyle name="40% - Accent3 2" xfId="87"/>
    <cellStyle name="40% - Accent4 2" xfId="88"/>
    <cellStyle name="40% - Accent5 2" xfId="89"/>
    <cellStyle name="40% - Accent6 2" xfId="90"/>
    <cellStyle name="40% - Акцент1" xfId="91"/>
    <cellStyle name="40% - Акцент2" xfId="92"/>
    <cellStyle name="40% - Акцент3" xfId="93"/>
    <cellStyle name="40% - Акцент4" xfId="94"/>
    <cellStyle name="40% - Акцент5" xfId="95"/>
    <cellStyle name="40% - Акцент6" xfId="96"/>
    <cellStyle name="5 indents" xfId="97"/>
    <cellStyle name="5 indents 2" xfId="98"/>
    <cellStyle name="5 indents 3" xfId="99"/>
    <cellStyle name="5 indents 4" xfId="100"/>
    <cellStyle name="5 indents 5" xfId="101"/>
    <cellStyle name="60% - Accent1 2" xfId="102"/>
    <cellStyle name="60% - Accent2 2" xfId="103"/>
    <cellStyle name="60% - Accent3 2" xfId="104"/>
    <cellStyle name="60% - Accent4 2" xfId="105"/>
    <cellStyle name="60% - Accent5 2" xfId="106"/>
    <cellStyle name="60% - Accent6 2" xfId="107"/>
    <cellStyle name="60% - Акцент1" xfId="108"/>
    <cellStyle name="60% - Акцент2" xfId="109"/>
    <cellStyle name="60% - Акцент3" xfId="110"/>
    <cellStyle name="60% - Акцент4" xfId="111"/>
    <cellStyle name="60% - Акцент5" xfId="112"/>
    <cellStyle name="60% - Акцент6" xfId="113"/>
    <cellStyle name="Accent1 2" xfId="114"/>
    <cellStyle name="Accent2 2" xfId="115"/>
    <cellStyle name="Accent3 2" xfId="116"/>
    <cellStyle name="Accent4 2" xfId="117"/>
    <cellStyle name="Accent5 2" xfId="118"/>
    <cellStyle name="Accent6 2" xfId="119"/>
    <cellStyle name="Aeia?nnueea" xfId="120"/>
    <cellStyle name="Ãèïåðññûëêà" xfId="121"/>
    <cellStyle name="al_laroux_7_laroux_1_²ðò²Ê´²ÜÎ" xfId="122"/>
    <cellStyle name="Array" xfId="123"/>
    <cellStyle name="Array Enter" xfId="124"/>
    <cellStyle name="Bad 2" xfId="125"/>
    <cellStyle name="Body" xfId="126"/>
    <cellStyle name="Calculation 2" xfId="127"/>
    <cellStyle name="Celkem" xfId="128"/>
    <cellStyle name="Check Cell 2" xfId="129"/>
    <cellStyle name="Clive" xfId="130"/>
    <cellStyle name="clsAltData" xfId="131"/>
    <cellStyle name="clsAltDataPrezn1" xfId="132"/>
    <cellStyle name="clsAltDataPrezn3" xfId="133"/>
    <cellStyle name="clsAltDataPrezn4" xfId="134"/>
    <cellStyle name="clsAltDataPrezn5" xfId="135"/>
    <cellStyle name="clsAltDataPrezn6" xfId="136"/>
    <cellStyle name="clsAltMRVData" xfId="137"/>
    <cellStyle name="clsAltMRVDataPrezn1" xfId="138"/>
    <cellStyle name="clsAltMRVDataPrezn3" xfId="139"/>
    <cellStyle name="clsAltMRVDataPrezn4" xfId="140"/>
    <cellStyle name="clsAltMRVDataPrezn5" xfId="141"/>
    <cellStyle name="clsAltMRVDataPrezn6" xfId="142"/>
    <cellStyle name="clsBlank" xfId="143"/>
    <cellStyle name="clsColumnHeader" xfId="144"/>
    <cellStyle name="clsData" xfId="145"/>
    <cellStyle name="clsDataPrezn1" xfId="146"/>
    <cellStyle name="clsDataPrezn3" xfId="147"/>
    <cellStyle name="clsDataPrezn4" xfId="148"/>
    <cellStyle name="clsDataPrezn5" xfId="149"/>
    <cellStyle name="clsDataPrezn6" xfId="150"/>
    <cellStyle name="clsDefault" xfId="151"/>
    <cellStyle name="clsFooter" xfId="152"/>
    <cellStyle name="clsIndexTableData" xfId="153"/>
    <cellStyle name="clsIndexTableHdr" xfId="154"/>
    <cellStyle name="clsIndexTableTitle" xfId="155"/>
    <cellStyle name="clsMRVData" xfId="156"/>
    <cellStyle name="clsMRVDataPrezn1" xfId="157"/>
    <cellStyle name="clsMRVDataPrezn3" xfId="158"/>
    <cellStyle name="clsMRVDataPrezn4" xfId="159"/>
    <cellStyle name="clsMRVDataPrezn5" xfId="160"/>
    <cellStyle name="clsMRVDataPrezn6" xfId="161"/>
    <cellStyle name="clsReportFooter" xfId="162"/>
    <cellStyle name="clsReportHeader" xfId="163"/>
    <cellStyle name="clsRowHeader" xfId="164"/>
    <cellStyle name="clsScale" xfId="165"/>
    <cellStyle name="clsSection" xfId="166"/>
    <cellStyle name="Comma  - Style1" xfId="167"/>
    <cellStyle name="Comma  - Style2" xfId="168"/>
    <cellStyle name="Comma  - Style3" xfId="169"/>
    <cellStyle name="Comma  - Style4" xfId="170"/>
    <cellStyle name="Comma  - Style5" xfId="171"/>
    <cellStyle name="Comma  - Style6" xfId="172"/>
    <cellStyle name="Comma  - Style7" xfId="173"/>
    <cellStyle name="Comma  - Style8" xfId="174"/>
    <cellStyle name="Comma 2" xfId="175"/>
    <cellStyle name="Comma 3" xfId="176"/>
    <cellStyle name="Comma(3)" xfId="177"/>
    <cellStyle name="Comma[mine]" xfId="178"/>
    <cellStyle name="Comma0" xfId="179"/>
    <cellStyle name="Comma0 - Style3" xfId="180"/>
    <cellStyle name="Comma0_040902bgr_bop_active" xfId="181"/>
    <cellStyle name="Curren - Style3" xfId="182"/>
    <cellStyle name="Curren - Style4" xfId="183"/>
    <cellStyle name="Currency0" xfId="184"/>
    <cellStyle name="Date" xfId="185"/>
    <cellStyle name="Datum" xfId="186"/>
    <cellStyle name="Dezimal [0]_laroux" xfId="187"/>
    <cellStyle name="Dezimal_laroux" xfId="188"/>
    <cellStyle name="Euro" xfId="189"/>
    <cellStyle name="Euro 2" xfId="190"/>
    <cellStyle name="Euro 2 2" xfId="191"/>
    <cellStyle name="Excel.Chart" xfId="192"/>
    <cellStyle name="Explanatory Text 2" xfId="193"/>
    <cellStyle name="Ezres [0]_10mell99" xfId="194"/>
    <cellStyle name="Ezres_10mell99" xfId="195"/>
    <cellStyle name="F2" xfId="196"/>
    <cellStyle name="F3" xfId="197"/>
    <cellStyle name="F4" xfId="198"/>
    <cellStyle name="F5" xfId="199"/>
    <cellStyle name="F5 - Style8" xfId="200"/>
    <cellStyle name="F5_DMSDR1S-#4052264-v1-MDA-October 2009-MEFP-Tables" xfId="201"/>
    <cellStyle name="F6" xfId="202"/>
    <cellStyle name="F6 - Style5" xfId="203"/>
    <cellStyle name="F6_DMSDR1S-#4052264-v1-MDA-October 2009-MEFP-Tables" xfId="204"/>
    <cellStyle name="F7" xfId="205"/>
    <cellStyle name="F7 - Style7" xfId="206"/>
    <cellStyle name="F7_DMSDR1S-#4052264-v1-MDA-October 2009-MEFP-Tables" xfId="207"/>
    <cellStyle name="F8" xfId="208"/>
    <cellStyle name="F8 - Style6" xfId="209"/>
    <cellStyle name="F8_DMSDR1S-#4052264-v1-MDA-October 2009-MEFP-Tables" xfId="210"/>
    <cellStyle name="Finanční0" xfId="211"/>
    <cellStyle name="Finanení0" xfId="212"/>
    <cellStyle name="Finanèní0" xfId="213"/>
    <cellStyle name="Fixed" xfId="214"/>
    <cellStyle name="Fixed (0)" xfId="215"/>
    <cellStyle name="Fixed (1)" xfId="216"/>
    <cellStyle name="Fixed (2)" xfId="217"/>
    <cellStyle name="Fixed_BGR_Prices" xfId="218"/>
    <cellStyle name="fixed0 - Style4" xfId="219"/>
    <cellStyle name="Fixed1 - Style1" xfId="220"/>
    <cellStyle name="Fixed1 - Style2" xfId="221"/>
    <cellStyle name="Fixed2 - Style2" xfId="222"/>
    <cellStyle name="Footnote" xfId="223"/>
    <cellStyle name="Good 2" xfId="224"/>
    <cellStyle name="GOVDATA" xfId="225"/>
    <cellStyle name="Grey" xfId="226"/>
    <cellStyle name="Heading 1 2" xfId="227"/>
    <cellStyle name="Heading 2 2" xfId="228"/>
    <cellStyle name="Heading 3 2" xfId="229"/>
    <cellStyle name="Heading 4 2" xfId="230"/>
    <cellStyle name="Heading1" xfId="231"/>
    <cellStyle name="Heading2" xfId="232"/>
    <cellStyle name="Hiperhivatkozás" xfId="233"/>
    <cellStyle name="Hipervínculo_IIF" xfId="234"/>
    <cellStyle name="Iau?iue_Eeno1" xfId="235"/>
    <cellStyle name="Îáû÷íûé_AMD" xfId="236"/>
    <cellStyle name="imf-one decimal" xfId="237"/>
    <cellStyle name="imf-one decimal 2" xfId="238"/>
    <cellStyle name="imf-one decimal 3" xfId="239"/>
    <cellStyle name="imf-one decimal 4" xfId="240"/>
    <cellStyle name="imf-one decimal 5" xfId="241"/>
    <cellStyle name="imf-zero decimal" xfId="242"/>
    <cellStyle name="imf-zero decimal 2" xfId="243"/>
    <cellStyle name="imf-zero decimal 3" xfId="244"/>
    <cellStyle name="imf-zero decimal 4" xfId="245"/>
    <cellStyle name="imf-zero decimal 5" xfId="246"/>
    <cellStyle name="Input [yellow]" xfId="247"/>
    <cellStyle name="Input 2" xfId="248"/>
    <cellStyle name="Ioe?uaaaoayny aeia?nnueea" xfId="249"/>
    <cellStyle name="Îòêðûâàâøàÿñÿ ãèïåðññûëêà" xfId="250"/>
    <cellStyle name="Label" xfId="251"/>
    <cellStyle name="leftli - Style3" xfId="252"/>
    <cellStyle name="Lien hypertexte" xfId="253"/>
    <cellStyle name="Lien hypertexte visité" xfId="254"/>
    <cellStyle name="Lien hypertexte_CivMon" xfId="255"/>
    <cellStyle name="Linked Cell 2" xfId="256"/>
    <cellStyle name="MacroCode" xfId="257"/>
    <cellStyle name="Már látott hiperhivatkozás" xfId="258"/>
    <cellStyle name="Měna0" xfId="259"/>
    <cellStyle name="měny_DEFLÁTORY  3q 1998" xfId="260"/>
    <cellStyle name="Millares [0]_11.1.3. bis" xfId="261"/>
    <cellStyle name="Millares_11.1.3. bis" xfId="262"/>
    <cellStyle name="Milliers [0]_Annexe vf.xls Graphique 1" xfId="263"/>
    <cellStyle name="Milliers_Annexe vf.xls Graphique 1" xfId="264"/>
    <cellStyle name="Mina0" xfId="265"/>
    <cellStyle name="Mìna0" xfId="266"/>
    <cellStyle name="Moneda [0]_11.1.3. bis" xfId="267"/>
    <cellStyle name="Moneda_11.1.3. bis" xfId="268"/>
    <cellStyle name="Monétaire [0]_Annexe vf.xls Graphique 1" xfId="269"/>
    <cellStyle name="Monétaire_Annexe vf.xls Graphique 1" xfId="270"/>
    <cellStyle name="Navadno_Slo" xfId="271"/>
    <cellStyle name="Nedefinován" xfId="272"/>
    <cellStyle name="Neutral 2" xfId="273"/>
    <cellStyle name="no dec" xfId="274"/>
    <cellStyle name="No-definido" xfId="275"/>
    <cellStyle name="Non défini" xfId="276"/>
    <cellStyle name="Normaali_CENTRAL" xfId="277"/>
    <cellStyle name="Normal - Modelo1" xfId="278"/>
    <cellStyle name="Normal - Style1" xfId="279"/>
    <cellStyle name="Normal - Style2" xfId="280"/>
    <cellStyle name="Normal - Style3" xfId="281"/>
    <cellStyle name="Normal - Style5" xfId="282"/>
    <cellStyle name="Normal - Style6" xfId="283"/>
    <cellStyle name="Normal - Style7" xfId="284"/>
    <cellStyle name="Normal - Style8" xfId="285"/>
    <cellStyle name="Normal 10" xfId="286"/>
    <cellStyle name="Normal 10 2" xfId="287"/>
    <cellStyle name="Normal 100" xfId="288"/>
    <cellStyle name="Normal 11" xfId="289"/>
    <cellStyle name="Normal 11 2" xfId="290"/>
    <cellStyle name="Normal 11 3" xfId="291"/>
    <cellStyle name="Normal 11_Anexe_BP_tr.II 2013_23.09.2013" xfId="292"/>
    <cellStyle name="Normal 12" xfId="293"/>
    <cellStyle name="Normal 12 2" xfId="294"/>
    <cellStyle name="Normal 12 2 2" xfId="295"/>
    <cellStyle name="Normal 13" xfId="296"/>
    <cellStyle name="Normal 13 2" xfId="297"/>
    <cellStyle name="Normal 15" xfId="298"/>
    <cellStyle name="Normal 16" xfId="299"/>
    <cellStyle name="Normal 17" xfId="300"/>
    <cellStyle name="Normal 18" xfId="301"/>
    <cellStyle name="Normal 19" xfId="302"/>
    <cellStyle name="Normal 2 2" xfId="303"/>
    <cellStyle name="Normal 2 2 2" xfId="304"/>
    <cellStyle name="Normal 2 3" xfId="305"/>
    <cellStyle name="Normal 2 3 2" xfId="306"/>
    <cellStyle name="Normal 2 3 3" xfId="307"/>
    <cellStyle name="Normal 2 3 4" xfId="308"/>
    <cellStyle name="Normal 2 3_Anexa-DE-3-2013" xfId="309"/>
    <cellStyle name="Normal 2 4" xfId="310"/>
    <cellStyle name="Normal 2 5" xfId="311"/>
    <cellStyle name="Normal 2_2_tr_curente_2012_2011_2" xfId="312"/>
    <cellStyle name="Normal 20" xfId="313"/>
    <cellStyle name="Normal 21" xfId="314"/>
    <cellStyle name="Normal 22" xfId="315"/>
    <cellStyle name="Normal 23" xfId="316"/>
    <cellStyle name="Normal 24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2 3" xfId="326"/>
    <cellStyle name="Normal 3 2 3 2" xfId="327"/>
    <cellStyle name="Normal 3 2_Anexa-DE-3-2013" xfId="328"/>
    <cellStyle name="Normal 3 3" xfId="329"/>
    <cellStyle name="Normal 3 4" xfId="330"/>
    <cellStyle name="Normal 3_Anexa-DE-3-2013" xfId="331"/>
    <cellStyle name="Normal 30" xfId="332"/>
    <cellStyle name="Normal 31" xfId="333"/>
    <cellStyle name="Normal 32" xfId="334"/>
    <cellStyle name="Normal 33" xfId="335"/>
    <cellStyle name="Normal 34" xfId="336"/>
    <cellStyle name="Normal 35" xfId="337"/>
    <cellStyle name="Normal 36" xfId="338"/>
    <cellStyle name="Normal 37" xfId="339"/>
    <cellStyle name="Normal 38" xfId="340"/>
    <cellStyle name="Normal 39" xfId="341"/>
    <cellStyle name="Normal 4" xfId="342"/>
    <cellStyle name="Normal 4 2" xfId="343"/>
    <cellStyle name="Normal 4 2 2" xfId="344"/>
    <cellStyle name="Normal 4 3" xfId="345"/>
    <cellStyle name="Normal 4 3 2" xfId="346"/>
    <cellStyle name="Normal 4 3 3" xfId="347"/>
    <cellStyle name="Normal 4 3_anexe_mbp6-tr.3" xfId="348"/>
    <cellStyle name="Normal 40" xfId="349"/>
    <cellStyle name="Normal 41" xfId="350"/>
    <cellStyle name="Normal 42" xfId="351"/>
    <cellStyle name="Normal 43" xfId="352"/>
    <cellStyle name="Normal 44" xfId="353"/>
    <cellStyle name="Normal 45" xfId="354"/>
    <cellStyle name="Normal 46" xfId="355"/>
    <cellStyle name="Normal 47" xfId="356"/>
    <cellStyle name="Normal 48" xfId="357"/>
    <cellStyle name="Normal 49" xfId="358"/>
    <cellStyle name="Normal 5" xfId="359"/>
    <cellStyle name="Normal 5 2" xfId="360"/>
    <cellStyle name="Normal 5 3" xfId="361"/>
    <cellStyle name="Normal 5 4" xfId="362"/>
    <cellStyle name="Normal 5_Anexa-DE-3-2013" xfId="363"/>
    <cellStyle name="Normal 50" xfId="364"/>
    <cellStyle name="Normal 51" xfId="365"/>
    <cellStyle name="Normal 52" xfId="366"/>
    <cellStyle name="Normal 53" xfId="367"/>
    <cellStyle name="Normal 54" xfId="368"/>
    <cellStyle name="Normal 55" xfId="369"/>
    <cellStyle name="Normal 56" xfId="370"/>
    <cellStyle name="Normal 57" xfId="371"/>
    <cellStyle name="Normal 58" xfId="372"/>
    <cellStyle name="Normal 59" xfId="373"/>
    <cellStyle name="Normal 6" xfId="374"/>
    <cellStyle name="Normal 6 2" xfId="375"/>
    <cellStyle name="Normal 6 3" xfId="376"/>
    <cellStyle name="Normal 6 4" xfId="377"/>
    <cellStyle name="Normal 6_Anexa-DE-3-2013" xfId="378"/>
    <cellStyle name="Normal 60" xfId="379"/>
    <cellStyle name="Normal 61" xfId="380"/>
    <cellStyle name="Normal 62" xfId="381"/>
    <cellStyle name="Normal 63" xfId="382"/>
    <cellStyle name="Normal 64" xfId="383"/>
    <cellStyle name="Normal 65" xfId="384"/>
    <cellStyle name="Normal 66" xfId="385"/>
    <cellStyle name="Normal 67" xfId="386"/>
    <cellStyle name="Normal 68" xfId="387"/>
    <cellStyle name="Normal 69" xfId="388"/>
    <cellStyle name="Normal 7" xfId="389"/>
    <cellStyle name="Normal 7 2" xfId="390"/>
    <cellStyle name="Normal 70" xfId="391"/>
    <cellStyle name="Normal 71" xfId="392"/>
    <cellStyle name="Normal 72" xfId="393"/>
    <cellStyle name="Normal 73" xfId="394"/>
    <cellStyle name="Normal 74" xfId="395"/>
    <cellStyle name="Normal 75" xfId="396"/>
    <cellStyle name="Normal 76" xfId="397"/>
    <cellStyle name="Normal 77" xfId="398"/>
    <cellStyle name="Normal 78" xfId="399"/>
    <cellStyle name="Normal 79" xfId="400"/>
    <cellStyle name="Normal 8" xfId="401"/>
    <cellStyle name="Normal 8 10" xfId="402"/>
    <cellStyle name="Normal 8 2" xfId="403"/>
    <cellStyle name="Normal 8 2 2" xfId="404"/>
    <cellStyle name="Normal 8 3" xfId="405"/>
    <cellStyle name="Normal 8 3 2" xfId="406"/>
    <cellStyle name="Normal 8 3_Anexe" xfId="407"/>
    <cellStyle name="Normal 8 4" xfId="408"/>
    <cellStyle name="Normal 8 5" xfId="409"/>
    <cellStyle name="Normal 8 6" xfId="410"/>
    <cellStyle name="Normal 8 7" xfId="411"/>
    <cellStyle name="Normal 8 8" xfId="412"/>
    <cellStyle name="Normal 8 9" xfId="413"/>
    <cellStyle name="Normal 8_Anexa-DE-3-2013" xfId="414"/>
    <cellStyle name="Normal 80" xfId="415"/>
    <cellStyle name="Normal 81" xfId="416"/>
    <cellStyle name="Normal 82" xfId="417"/>
    <cellStyle name="Normal 83" xfId="418"/>
    <cellStyle name="Normal 84" xfId="419"/>
    <cellStyle name="Normal 85" xfId="420"/>
    <cellStyle name="Normal 86" xfId="421"/>
    <cellStyle name="Normal 87" xfId="422"/>
    <cellStyle name="Normal 88" xfId="423"/>
    <cellStyle name="Normal 89" xfId="424"/>
    <cellStyle name="Normal 9" xfId="425"/>
    <cellStyle name="Normal 9 2" xfId="426"/>
    <cellStyle name="Normal 9 2 2" xfId="427"/>
    <cellStyle name="Normal 9 3" xfId="428"/>
    <cellStyle name="Normal 9 4" xfId="429"/>
    <cellStyle name="Normal 9_Anexa-DE-3-2013" xfId="430"/>
    <cellStyle name="Normal 90" xfId="431"/>
    <cellStyle name="Normal 91" xfId="432"/>
    <cellStyle name="Normal 92" xfId="433"/>
    <cellStyle name="Normal 93" xfId="434"/>
    <cellStyle name="Normal 94" xfId="435"/>
    <cellStyle name="Normal 95" xfId="436"/>
    <cellStyle name="Normal 96" xfId="437"/>
    <cellStyle name="Normal 97" xfId="438"/>
    <cellStyle name="Normal 98" xfId="439"/>
    <cellStyle name="Normal 99" xfId="440"/>
    <cellStyle name="Normal Table" xfId="441"/>
    <cellStyle name="Normal Table 2" xfId="442"/>
    <cellStyle name="Normal Table 3" xfId="443"/>
    <cellStyle name="Normal Table 4" xfId="444"/>
    <cellStyle name="Normal Table 5" xfId="445"/>
    <cellStyle name="Normál_10mell99" xfId="446"/>
    <cellStyle name="normálne_HDP-OD~1" xfId="447"/>
    <cellStyle name="normální_agricult_1" xfId="448"/>
    <cellStyle name="Normßl - Style1" xfId="449"/>
    <cellStyle name="Note 2" xfId="450"/>
    <cellStyle name="Note 2 2" xfId="451"/>
    <cellStyle name="Note 2 3" xfId="452"/>
    <cellStyle name="Note 2 4" xfId="453"/>
    <cellStyle name="Note 2_Anexa-DE-3-2013" xfId="454"/>
    <cellStyle name="Note 3" xfId="455"/>
    <cellStyle name="Ôèíàíñîâûé_Tranche" xfId="456"/>
    <cellStyle name="Of which" xfId="457"/>
    <cellStyle name="Output 2" xfId="458"/>
    <cellStyle name="Pénznem [0]_10mell99" xfId="459"/>
    <cellStyle name="Pénznem_10mell99" xfId="460"/>
    <cellStyle name="Percen - Style1" xfId="461"/>
    <cellStyle name="Percent [2]" xfId="462"/>
    <cellStyle name="Percent 2" xfId="463"/>
    <cellStyle name="Percent 3" xfId="464"/>
    <cellStyle name="percentage difference" xfId="465"/>
    <cellStyle name="percentage difference 2" xfId="466"/>
    <cellStyle name="percentage difference 3" xfId="467"/>
    <cellStyle name="percentage difference 4" xfId="468"/>
    <cellStyle name="percentage difference 5" xfId="469"/>
    <cellStyle name="percentage difference one decimal" xfId="470"/>
    <cellStyle name="percentage difference one decimal 2" xfId="471"/>
    <cellStyle name="percentage difference one decimal 3" xfId="472"/>
    <cellStyle name="percentage difference one decimal 4" xfId="473"/>
    <cellStyle name="percentage difference one decimal 5" xfId="474"/>
    <cellStyle name="percentage difference zero decimal" xfId="475"/>
    <cellStyle name="percentage difference zero decimal 2" xfId="476"/>
    <cellStyle name="percentage difference zero decimal 3" xfId="477"/>
    <cellStyle name="percentage difference zero decimal 4" xfId="478"/>
    <cellStyle name="percentage difference zero decimal 5" xfId="479"/>
    <cellStyle name="Pevný" xfId="480"/>
    <cellStyle name="Presentation" xfId="481"/>
    <cellStyle name="Publication" xfId="482"/>
    <cellStyle name="Red Text" xfId="483"/>
    <cellStyle name="reduced" xfId="484"/>
    <cellStyle name="Standard_laroux" xfId="485"/>
    <cellStyle name="STYL1 - Style1" xfId="486"/>
    <cellStyle name="Style 1" xfId="487"/>
    <cellStyle name="Style 1 2" xfId="488"/>
    <cellStyle name="Style 2" xfId="489"/>
    <cellStyle name="Style1" xfId="490"/>
    <cellStyle name="Text" xfId="491"/>
    <cellStyle name="text BoldBlack" xfId="492"/>
    <cellStyle name="text BoldUnderline" xfId="493"/>
    <cellStyle name="text BoldUnderlineER" xfId="494"/>
    <cellStyle name="text BoldUndlnBlack" xfId="495"/>
    <cellStyle name="text LightGreen" xfId="496"/>
    <cellStyle name="Title 2" xfId="497"/>
    <cellStyle name="TopGrey" xfId="498"/>
    <cellStyle name="Total 2" xfId="499"/>
    <cellStyle name="Undefiniert" xfId="500"/>
    <cellStyle name="ux" xfId="501"/>
    <cellStyle name="Währung [0]_laroux" xfId="502"/>
    <cellStyle name="Währung_laroux" xfId="503"/>
    <cellStyle name="Warning Text 2" xfId="504"/>
    <cellStyle name="WebAnchor1" xfId="505"/>
    <cellStyle name="WebAnchor2" xfId="506"/>
    <cellStyle name="WebAnchor3" xfId="507"/>
    <cellStyle name="WebAnchor4" xfId="508"/>
    <cellStyle name="WebAnchor5" xfId="509"/>
    <cellStyle name="WebAnchor6" xfId="510"/>
    <cellStyle name="WebAnchor7" xfId="511"/>
    <cellStyle name="Webexclude" xfId="512"/>
    <cellStyle name="WebFN" xfId="513"/>
    <cellStyle name="WebFN1" xfId="514"/>
    <cellStyle name="WebFN2" xfId="515"/>
    <cellStyle name="WebFN3" xfId="516"/>
    <cellStyle name="WebFN4" xfId="517"/>
    <cellStyle name="WebHR" xfId="518"/>
    <cellStyle name="WebHR 2" xfId="519"/>
    <cellStyle name="WebHR 3" xfId="520"/>
    <cellStyle name="WebHR 4" xfId="521"/>
    <cellStyle name="WebHR 5" xfId="522"/>
    <cellStyle name="WebIndent1" xfId="523"/>
    <cellStyle name="WebIndent1 2" xfId="524"/>
    <cellStyle name="WebIndent1 3" xfId="525"/>
    <cellStyle name="WebIndent1 4" xfId="526"/>
    <cellStyle name="WebIndent1 5" xfId="527"/>
    <cellStyle name="WebIndent1wFN3" xfId="528"/>
    <cellStyle name="WebIndent2" xfId="529"/>
    <cellStyle name="WebIndent2 2" xfId="530"/>
    <cellStyle name="WebIndent2 3" xfId="531"/>
    <cellStyle name="WebIndent2 4" xfId="532"/>
    <cellStyle name="WebIndent2 5" xfId="533"/>
    <cellStyle name="WebNoBR" xfId="534"/>
    <cellStyle name="Záhlaví 1" xfId="535"/>
    <cellStyle name="Záhlaví 2" xfId="536"/>
    <cellStyle name="zero" xfId="537"/>
    <cellStyle name="zero 2" xfId="538"/>
    <cellStyle name="zero 3" xfId="539"/>
    <cellStyle name="zero 4" xfId="540"/>
    <cellStyle name="zero 5" xfId="541"/>
    <cellStyle name="Акцент1" xfId="542"/>
    <cellStyle name="Акцент2" xfId="543"/>
    <cellStyle name="Акцент3" xfId="544"/>
    <cellStyle name="Акцент4" xfId="545"/>
    <cellStyle name="Акцент5" xfId="546"/>
    <cellStyle name="Акцент6" xfId="547"/>
    <cellStyle name="Ввод " xfId="548"/>
    <cellStyle name="Вывод" xfId="549"/>
    <cellStyle name="Вычисление" xfId="550"/>
    <cellStyle name="ДАТА" xfId="551"/>
    <cellStyle name="Денежный [0]_453" xfId="552"/>
    <cellStyle name="Денежный_453" xfId="553"/>
    <cellStyle name="Заголовок 1" xfId="554"/>
    <cellStyle name="Заголовок 2" xfId="555"/>
    <cellStyle name="Заголовок 3" xfId="556"/>
    <cellStyle name="Заголовок 4" xfId="557"/>
    <cellStyle name="ЗАГОЛОВОК1" xfId="558"/>
    <cellStyle name="ЗАГОЛОВОК2" xfId="559"/>
    <cellStyle name="Итог" xfId="560"/>
    <cellStyle name="ИТОГОВЫЙ" xfId="561"/>
    <cellStyle name="Контрольная ячейка" xfId="562"/>
    <cellStyle name="Название" xfId="563"/>
    <cellStyle name="Нейтральный" xfId="564"/>
    <cellStyle name="Обычный 2" xfId="565"/>
    <cellStyle name="Обычный_02-682" xfId="566"/>
    <cellStyle name="Открывавшаяся гиперссылка_Table_B_1999_2000_2001" xfId="567"/>
    <cellStyle name="Плохой" xfId="568"/>
    <cellStyle name="Пояснение" xfId="569"/>
    <cellStyle name="Примечание" xfId="570"/>
    <cellStyle name="ПРОЦЕНТНЫЙ_BOPENGC" xfId="571"/>
    <cellStyle name="Связанная ячейка" xfId="572"/>
    <cellStyle name="ТЕКСТ" xfId="573"/>
    <cellStyle name="Текст предупреждения" xfId="574"/>
    <cellStyle name="Тысячи [0]_Dk98" xfId="575"/>
    <cellStyle name="Тысячи_Dk98" xfId="576"/>
    <cellStyle name="УровеньСтолб_1_Структура державного боргу" xfId="577"/>
    <cellStyle name="УровеньСтрок_1_Структура державного боргу" xfId="578"/>
    <cellStyle name="ФИКСИРОВАННЫЙ" xfId="579"/>
    <cellStyle name="Финансовый [0]_453" xfId="580"/>
    <cellStyle name="Финансовый_1 квартал-уточ.платежі" xfId="581"/>
    <cellStyle name="Хороший" xfId="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2011\Note-analitice-in-lucru\BP_tr1_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  <sheetDataSet>
      <sheetData sheetId="0" refreshError="1"/>
      <sheetData sheetId="1" refreshError="1"/>
      <sheetData sheetId="2">
        <row r="20">
          <cell r="D20">
            <v>-161.46000000000004</v>
          </cell>
        </row>
      </sheetData>
      <sheetData sheetId="3">
        <row r="20">
          <cell r="D20">
            <v>-275.53000000000003</v>
          </cell>
        </row>
      </sheetData>
      <sheetData sheetId="4" refreshError="1"/>
      <sheetData sheetId="5">
        <row r="8">
          <cell r="AT8">
            <v>504.70000000000005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0" refreshError="1"/>
      <sheetData sheetId="1" refreshError="1"/>
      <sheetData sheetId="2" refreshError="1">
        <row r="3">
          <cell r="C3">
            <v>23.41</v>
          </cell>
        </row>
        <row r="4">
          <cell r="C4">
            <v>2.41</v>
          </cell>
        </row>
      </sheetData>
      <sheetData sheetId="3" refreshError="1">
        <row r="3">
          <cell r="C3">
            <v>22.58</v>
          </cell>
        </row>
        <row r="4">
          <cell r="C4">
            <v>1.86</v>
          </cell>
        </row>
      </sheetData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2" refreshError="1"/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3"/>
  <sheetViews>
    <sheetView showZeros="0" tabSelected="1" workbookViewId="0" topLeftCell="A1">
      <pane xSplit="1" ySplit="3" topLeftCell="B7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5"/>
  <cols>
    <col min="1" max="1" width="39.7109375" style="75" customWidth="1"/>
    <col min="2" max="146" width="9.140625" style="19" customWidth="1"/>
    <col min="147" max="147" width="4.7109375" style="19" customWidth="1"/>
    <col min="148" max="148" width="9.421875" style="19" customWidth="1"/>
    <col min="149" max="149" width="6.140625" style="19" customWidth="1"/>
    <col min="150" max="150" width="16.8515625" style="19" customWidth="1"/>
    <col min="151" max="151" width="96.28125" style="19" customWidth="1"/>
    <col min="152" max="16384" width="9.140625" style="19" customWidth="1"/>
  </cols>
  <sheetData>
    <row r="1" s="81" customFormat="1" ht="15.75">
      <c r="A1" s="1" t="s">
        <v>173</v>
      </c>
    </row>
    <row r="2" s="2" customFormat="1" ht="15">
      <c r="A2" s="3" t="s">
        <v>172</v>
      </c>
    </row>
    <row r="3" spans="1:17" s="2" customFormat="1" ht="15">
      <c r="A3" s="5"/>
      <c r="B3" s="6" t="s">
        <v>175</v>
      </c>
      <c r="C3" s="7" t="s">
        <v>176</v>
      </c>
      <c r="D3" s="7" t="s">
        <v>177</v>
      </c>
      <c r="E3" s="7" t="s">
        <v>178</v>
      </c>
      <c r="F3" s="8" t="s">
        <v>0</v>
      </c>
      <c r="G3" s="7" t="s">
        <v>179</v>
      </c>
      <c r="H3" s="7" t="s">
        <v>180</v>
      </c>
      <c r="I3" s="7" t="s">
        <v>181</v>
      </c>
      <c r="J3" s="7" t="s">
        <v>182</v>
      </c>
      <c r="K3" s="8" t="s">
        <v>1</v>
      </c>
      <c r="L3" s="9" t="s">
        <v>183</v>
      </c>
      <c r="M3" s="9" t="s">
        <v>184</v>
      </c>
      <c r="N3" s="9" t="s">
        <v>185</v>
      </c>
      <c r="O3" s="9" t="s">
        <v>186</v>
      </c>
      <c r="P3" s="10">
        <v>2014</v>
      </c>
      <c r="Q3" s="9" t="s">
        <v>187</v>
      </c>
    </row>
    <row r="4" spans="1:17" s="14" customFormat="1" ht="15">
      <c r="A4" s="11" t="s">
        <v>2</v>
      </c>
      <c r="B4" s="12">
        <f aca="true" t="shared" si="0" ref="B4:N4">B5-B6</f>
        <v>-219.0200000000002</v>
      </c>
      <c r="C4" s="12">
        <f t="shared" si="0"/>
        <v>-92.40999999999985</v>
      </c>
      <c r="D4" s="12">
        <f t="shared" si="0"/>
        <v>-113.16999999999985</v>
      </c>
      <c r="E4" s="12">
        <f t="shared" si="0"/>
        <v>-218.54999999999995</v>
      </c>
      <c r="F4" s="13">
        <f t="shared" si="0"/>
        <v>-643.1500000000005</v>
      </c>
      <c r="G4" s="12">
        <f t="shared" si="0"/>
        <v>-164.1300000000001</v>
      </c>
      <c r="H4" s="12">
        <f t="shared" si="0"/>
        <v>-244.46000000000004</v>
      </c>
      <c r="I4" s="12">
        <f t="shared" si="0"/>
        <v>-90.15999999999985</v>
      </c>
      <c r="J4" s="12">
        <f t="shared" si="0"/>
        <v>-31.650000000000546</v>
      </c>
      <c r="K4" s="13">
        <f t="shared" si="0"/>
        <v>-530.4000000000015</v>
      </c>
      <c r="L4" s="12">
        <f t="shared" si="0"/>
        <v>-162.0999999999999</v>
      </c>
      <c r="M4" s="12">
        <f t="shared" si="0"/>
        <v>-109.58999999999992</v>
      </c>
      <c r="N4" s="12">
        <f t="shared" si="0"/>
        <v>-119.76000000000045</v>
      </c>
      <c r="O4" s="12">
        <f>O5-O6</f>
        <v>-247.70000000000005</v>
      </c>
      <c r="P4" s="13">
        <f>P5-P6</f>
        <v>-639.1500000000015</v>
      </c>
      <c r="Q4" s="12">
        <f>Q5-Q6</f>
        <v>-154.05999999999995</v>
      </c>
    </row>
    <row r="5" spans="1:17" ht="15">
      <c r="A5" s="16" t="s">
        <v>3</v>
      </c>
      <c r="B5" s="17">
        <f aca="true" t="shared" si="1" ref="B5:Q5">B8+B176+B236</f>
        <v>1106.1</v>
      </c>
      <c r="C5" s="17">
        <f t="shared" si="1"/>
        <v>1369.28</v>
      </c>
      <c r="D5" s="17">
        <f t="shared" si="1"/>
        <v>1390.33</v>
      </c>
      <c r="E5" s="17">
        <f t="shared" si="1"/>
        <v>1499.27</v>
      </c>
      <c r="F5" s="18">
        <f t="shared" si="1"/>
        <v>5364.98</v>
      </c>
      <c r="G5" s="17">
        <f t="shared" si="1"/>
        <v>1266.53</v>
      </c>
      <c r="H5" s="17">
        <f t="shared" si="1"/>
        <v>1369.2</v>
      </c>
      <c r="I5" s="17">
        <f t="shared" si="1"/>
        <v>1556.94</v>
      </c>
      <c r="J5" s="17">
        <f t="shared" si="1"/>
        <v>1719.5299999999997</v>
      </c>
      <c r="K5" s="18">
        <f t="shared" si="1"/>
        <v>5912.2</v>
      </c>
      <c r="L5" s="17">
        <f t="shared" si="1"/>
        <v>1262.79</v>
      </c>
      <c r="M5" s="17">
        <f t="shared" si="1"/>
        <v>1488.17</v>
      </c>
      <c r="N5" s="17">
        <f t="shared" si="1"/>
        <v>1501.7599999999998</v>
      </c>
      <c r="O5" s="17">
        <f t="shared" si="1"/>
        <v>1449.78</v>
      </c>
      <c r="P5" s="18">
        <f t="shared" si="1"/>
        <v>5702.5</v>
      </c>
      <c r="Q5" s="17">
        <f t="shared" si="1"/>
        <v>1055.45</v>
      </c>
    </row>
    <row r="6" spans="1:17" ht="15">
      <c r="A6" s="16" t="s">
        <v>4</v>
      </c>
      <c r="B6" s="17">
        <f aca="true" t="shared" si="2" ref="B6:Q6">B9+B177+B237</f>
        <v>1325.1200000000001</v>
      </c>
      <c r="C6" s="17">
        <f t="shared" si="2"/>
        <v>1461.6899999999998</v>
      </c>
      <c r="D6" s="17">
        <f t="shared" si="2"/>
        <v>1503.4999999999998</v>
      </c>
      <c r="E6" s="17">
        <f t="shared" si="2"/>
        <v>1717.82</v>
      </c>
      <c r="F6" s="18">
        <f t="shared" si="2"/>
        <v>6008.13</v>
      </c>
      <c r="G6" s="17">
        <f t="shared" si="2"/>
        <v>1430.66</v>
      </c>
      <c r="H6" s="17">
        <f t="shared" si="2"/>
        <v>1613.66</v>
      </c>
      <c r="I6" s="17">
        <f t="shared" si="2"/>
        <v>1647.1</v>
      </c>
      <c r="J6" s="17">
        <f t="shared" si="2"/>
        <v>1751.1800000000003</v>
      </c>
      <c r="K6" s="18">
        <f t="shared" si="2"/>
        <v>6442.600000000001</v>
      </c>
      <c r="L6" s="17">
        <f t="shared" si="2"/>
        <v>1424.8899999999999</v>
      </c>
      <c r="M6" s="17">
        <f t="shared" si="2"/>
        <v>1597.76</v>
      </c>
      <c r="N6" s="17">
        <f t="shared" si="2"/>
        <v>1621.5200000000002</v>
      </c>
      <c r="O6" s="17">
        <f t="shared" si="2"/>
        <v>1697.48</v>
      </c>
      <c r="P6" s="18">
        <f t="shared" si="2"/>
        <v>6341.6500000000015</v>
      </c>
      <c r="Q6" s="17">
        <f t="shared" si="2"/>
        <v>1209.51</v>
      </c>
    </row>
    <row r="7" spans="1:17" s="14" customFormat="1" ht="15">
      <c r="A7" s="11" t="s">
        <v>5</v>
      </c>
      <c r="B7" s="12">
        <f>B8-B9</f>
        <v>-682.18</v>
      </c>
      <c r="C7" s="12">
        <f aca="true" t="shared" si="3" ref="C7:N7">C8-C9</f>
        <v>-678.2499999999998</v>
      </c>
      <c r="D7" s="12">
        <f t="shared" si="3"/>
        <v>-754.5199999999999</v>
      </c>
      <c r="E7" s="12">
        <f t="shared" si="3"/>
        <v>-847.08</v>
      </c>
      <c r="F7" s="13">
        <f t="shared" si="3"/>
        <v>-2962.0299999999997</v>
      </c>
      <c r="G7" s="12">
        <f t="shared" si="3"/>
        <v>-648.08</v>
      </c>
      <c r="H7" s="12">
        <f t="shared" si="3"/>
        <v>-804.2099999999999</v>
      </c>
      <c r="I7" s="12">
        <f t="shared" si="3"/>
        <v>-752.9399999999998</v>
      </c>
      <c r="J7" s="12">
        <f t="shared" si="3"/>
        <v>-800.3800000000002</v>
      </c>
      <c r="K7" s="13">
        <f t="shared" si="3"/>
        <v>-3005.610000000001</v>
      </c>
      <c r="L7" s="12">
        <f t="shared" si="3"/>
        <v>-630.6</v>
      </c>
      <c r="M7" s="12">
        <f t="shared" si="3"/>
        <v>-727.2500000000001</v>
      </c>
      <c r="N7" s="12">
        <f t="shared" si="3"/>
        <v>-783.4600000000003</v>
      </c>
      <c r="O7" s="12">
        <f>O8-O9</f>
        <v>-834.2300000000001</v>
      </c>
      <c r="P7" s="13">
        <f>P8-P9</f>
        <v>-2975.540000000001</v>
      </c>
      <c r="Q7" s="12">
        <f>Q8-Q9</f>
        <v>-484.8399999999998</v>
      </c>
    </row>
    <row r="8" spans="1:17" ht="15">
      <c r="A8" s="16" t="s">
        <v>6</v>
      </c>
      <c r="B8" s="17">
        <f aca="true" t="shared" si="4" ref="B8:Q9">B11+B24</f>
        <v>581.38</v>
      </c>
      <c r="C8" s="17">
        <f t="shared" si="4"/>
        <v>671.96</v>
      </c>
      <c r="D8" s="17">
        <f t="shared" si="4"/>
        <v>664.39</v>
      </c>
      <c r="E8" s="17">
        <f t="shared" si="4"/>
        <v>771.1899999999999</v>
      </c>
      <c r="F8" s="18">
        <f t="shared" si="4"/>
        <v>2688.92</v>
      </c>
      <c r="G8" s="17">
        <f t="shared" si="4"/>
        <v>701.88</v>
      </c>
      <c r="H8" s="17">
        <f t="shared" si="4"/>
        <v>663.34</v>
      </c>
      <c r="I8" s="17">
        <f t="shared" si="4"/>
        <v>770.03</v>
      </c>
      <c r="J8" s="17">
        <f t="shared" si="4"/>
        <v>866.92</v>
      </c>
      <c r="K8" s="18">
        <f t="shared" si="4"/>
        <v>3002.1699999999996</v>
      </c>
      <c r="L8" s="17">
        <f t="shared" si="4"/>
        <v>695.9</v>
      </c>
      <c r="M8" s="17">
        <f t="shared" si="4"/>
        <v>739.12</v>
      </c>
      <c r="N8" s="17">
        <f t="shared" si="4"/>
        <v>703.55</v>
      </c>
      <c r="O8" s="17">
        <f t="shared" si="4"/>
        <v>758.42</v>
      </c>
      <c r="P8" s="18">
        <f t="shared" si="4"/>
        <v>2896.99</v>
      </c>
      <c r="Q8" s="17">
        <f t="shared" si="4"/>
        <v>598.5500000000001</v>
      </c>
    </row>
    <row r="9" spans="1:17" ht="15">
      <c r="A9" s="16" t="s">
        <v>7</v>
      </c>
      <c r="B9" s="17">
        <f t="shared" si="4"/>
        <v>1263.56</v>
      </c>
      <c r="C9" s="17">
        <f t="shared" si="4"/>
        <v>1350.2099999999998</v>
      </c>
      <c r="D9" s="17">
        <f t="shared" si="4"/>
        <v>1418.9099999999999</v>
      </c>
      <c r="E9" s="17">
        <f t="shared" si="4"/>
        <v>1618.27</v>
      </c>
      <c r="F9" s="18">
        <f t="shared" si="4"/>
        <v>5650.95</v>
      </c>
      <c r="G9" s="17">
        <f t="shared" si="4"/>
        <v>1349.96</v>
      </c>
      <c r="H9" s="17">
        <f t="shared" si="4"/>
        <v>1467.55</v>
      </c>
      <c r="I9" s="17">
        <f t="shared" si="4"/>
        <v>1522.9699999999998</v>
      </c>
      <c r="J9" s="17">
        <f t="shared" si="4"/>
        <v>1667.3000000000002</v>
      </c>
      <c r="K9" s="18">
        <f t="shared" si="4"/>
        <v>6007.780000000001</v>
      </c>
      <c r="L9" s="17">
        <f t="shared" si="4"/>
        <v>1326.5</v>
      </c>
      <c r="M9" s="17">
        <f t="shared" si="4"/>
        <v>1466.3700000000001</v>
      </c>
      <c r="N9" s="17">
        <f t="shared" si="4"/>
        <v>1487.0100000000002</v>
      </c>
      <c r="O9" s="17">
        <f t="shared" si="4"/>
        <v>1592.65</v>
      </c>
      <c r="P9" s="18">
        <f t="shared" si="4"/>
        <v>5872.530000000001</v>
      </c>
      <c r="Q9" s="17">
        <f t="shared" si="4"/>
        <v>1083.3899999999999</v>
      </c>
    </row>
    <row r="10" spans="1:17" s="14" customFormat="1" ht="15">
      <c r="A10" s="11" t="s">
        <v>8</v>
      </c>
      <c r="B10" s="12">
        <f aca="true" t="shared" si="5" ref="B10:N10">B11-B12</f>
        <v>-697.73</v>
      </c>
      <c r="C10" s="12">
        <f t="shared" si="5"/>
        <v>-707.5999999999999</v>
      </c>
      <c r="D10" s="12">
        <f t="shared" si="5"/>
        <v>-794.43</v>
      </c>
      <c r="E10" s="12">
        <f t="shared" si="5"/>
        <v>-871.2400000000001</v>
      </c>
      <c r="F10" s="13">
        <f t="shared" si="5"/>
        <v>-3070.9999999999995</v>
      </c>
      <c r="G10" s="12">
        <f t="shared" si="5"/>
        <v>-672.1500000000001</v>
      </c>
      <c r="H10" s="12">
        <f t="shared" si="5"/>
        <v>-836.76</v>
      </c>
      <c r="I10" s="12">
        <f t="shared" si="5"/>
        <v>-802.03</v>
      </c>
      <c r="J10" s="12">
        <f t="shared" si="5"/>
        <v>-840.9900000000001</v>
      </c>
      <c r="K10" s="13">
        <f t="shared" si="5"/>
        <v>-3151.9300000000007</v>
      </c>
      <c r="L10" s="12">
        <f t="shared" si="5"/>
        <v>-662.6800000000001</v>
      </c>
      <c r="M10" s="12">
        <f t="shared" si="5"/>
        <v>-757.0000000000001</v>
      </c>
      <c r="N10" s="12">
        <f t="shared" si="5"/>
        <v>-811.5200000000001</v>
      </c>
      <c r="O10" s="12">
        <f>O11-O12</f>
        <v>-866.15</v>
      </c>
      <c r="P10" s="13">
        <f>P11-P12</f>
        <v>-3097.3500000000004</v>
      </c>
      <c r="Q10" s="12">
        <f>Q11-Q12</f>
        <v>-507.08</v>
      </c>
    </row>
    <row r="11" spans="1:17" ht="15">
      <c r="A11" s="16" t="s">
        <v>9</v>
      </c>
      <c r="B11" s="17">
        <f aca="true" t="shared" si="6" ref="B11:Q11">B14+B17+B21</f>
        <v>366.96</v>
      </c>
      <c r="C11" s="17">
        <f t="shared" si="6"/>
        <v>418.02</v>
      </c>
      <c r="D11" s="17">
        <f t="shared" si="6"/>
        <v>388.88</v>
      </c>
      <c r="E11" s="17">
        <f t="shared" si="6"/>
        <v>493.90999999999997</v>
      </c>
      <c r="F11" s="18">
        <f t="shared" si="6"/>
        <v>1667.77</v>
      </c>
      <c r="G11" s="17">
        <f t="shared" si="6"/>
        <v>454.85999999999996</v>
      </c>
      <c r="H11" s="17">
        <f t="shared" si="6"/>
        <v>380.48</v>
      </c>
      <c r="I11" s="17">
        <f t="shared" si="6"/>
        <v>465.55</v>
      </c>
      <c r="J11" s="17">
        <f t="shared" si="6"/>
        <v>563.66</v>
      </c>
      <c r="K11" s="18">
        <f t="shared" si="6"/>
        <v>1864.5499999999997</v>
      </c>
      <c r="L11" s="17">
        <f t="shared" si="6"/>
        <v>439.5</v>
      </c>
      <c r="M11" s="17">
        <f t="shared" si="6"/>
        <v>446.9</v>
      </c>
      <c r="N11" s="17">
        <f t="shared" si="6"/>
        <v>412.87</v>
      </c>
      <c r="O11" s="17">
        <f t="shared" si="6"/>
        <v>470.4</v>
      </c>
      <c r="P11" s="18">
        <f t="shared" si="6"/>
        <v>1769.6699999999998</v>
      </c>
      <c r="Q11" s="17">
        <f t="shared" si="6"/>
        <v>382.59999999999997</v>
      </c>
    </row>
    <row r="12" spans="1:17" ht="15">
      <c r="A12" s="16" t="s">
        <v>10</v>
      </c>
      <c r="B12" s="17">
        <f aca="true" t="shared" si="7" ref="B12:Q12">B15+B22</f>
        <v>1064.69</v>
      </c>
      <c r="C12" s="17">
        <f t="shared" si="7"/>
        <v>1125.62</v>
      </c>
      <c r="D12" s="17">
        <f t="shared" si="7"/>
        <v>1183.31</v>
      </c>
      <c r="E12" s="17">
        <f t="shared" si="7"/>
        <v>1365.15</v>
      </c>
      <c r="F12" s="18">
        <f t="shared" si="7"/>
        <v>4738.7699999999995</v>
      </c>
      <c r="G12" s="17">
        <f t="shared" si="7"/>
        <v>1127.01</v>
      </c>
      <c r="H12" s="17">
        <f t="shared" si="7"/>
        <v>1217.24</v>
      </c>
      <c r="I12" s="17">
        <f t="shared" si="7"/>
        <v>1267.58</v>
      </c>
      <c r="J12" s="17">
        <f t="shared" si="7"/>
        <v>1404.65</v>
      </c>
      <c r="K12" s="18">
        <f t="shared" si="7"/>
        <v>5016.4800000000005</v>
      </c>
      <c r="L12" s="17">
        <f t="shared" si="7"/>
        <v>1102.18</v>
      </c>
      <c r="M12" s="17">
        <f t="shared" si="7"/>
        <v>1203.9</v>
      </c>
      <c r="N12" s="17">
        <f t="shared" si="7"/>
        <v>1224.39</v>
      </c>
      <c r="O12" s="17">
        <f t="shared" si="7"/>
        <v>1336.55</v>
      </c>
      <c r="P12" s="18">
        <f t="shared" si="7"/>
        <v>4867.02</v>
      </c>
      <c r="Q12" s="17">
        <f t="shared" si="7"/>
        <v>889.68</v>
      </c>
    </row>
    <row r="13" spans="1:17" ht="15">
      <c r="A13" s="16" t="s">
        <v>11</v>
      </c>
      <c r="B13" s="17">
        <f aca="true" t="shared" si="8" ref="B13:N13">B14-B15</f>
        <v>-681.3800000000001</v>
      </c>
      <c r="C13" s="17">
        <f t="shared" si="8"/>
        <v>-709.6099999999999</v>
      </c>
      <c r="D13" s="17">
        <f t="shared" si="8"/>
        <v>-786.42</v>
      </c>
      <c r="E13" s="17">
        <f t="shared" si="8"/>
        <v>-866.0200000000001</v>
      </c>
      <c r="F13" s="18">
        <f t="shared" si="8"/>
        <v>-3043.43</v>
      </c>
      <c r="G13" s="17">
        <f t="shared" si="8"/>
        <v>-660.61</v>
      </c>
      <c r="H13" s="17">
        <f t="shared" si="8"/>
        <v>-812.64</v>
      </c>
      <c r="I13" s="17">
        <f t="shared" si="8"/>
        <v>-800.0799999999999</v>
      </c>
      <c r="J13" s="17">
        <f t="shared" si="8"/>
        <v>-846.0400000000001</v>
      </c>
      <c r="K13" s="18">
        <f t="shared" si="8"/>
        <v>-3119.37</v>
      </c>
      <c r="L13" s="17">
        <f t="shared" si="8"/>
        <v>-668.5100000000001</v>
      </c>
      <c r="M13" s="17">
        <f t="shared" si="8"/>
        <v>-755.5700000000002</v>
      </c>
      <c r="N13" s="17">
        <f t="shared" si="8"/>
        <v>-797.94</v>
      </c>
      <c r="O13" s="17">
        <f>O14-O15</f>
        <v>-854.93</v>
      </c>
      <c r="P13" s="18">
        <f>P14-P15</f>
        <v>-3076.9500000000003</v>
      </c>
      <c r="Q13" s="17">
        <f>Q14-Q15</f>
        <v>-508.25</v>
      </c>
    </row>
    <row r="14" spans="1:17" ht="15">
      <c r="A14" s="16" t="s">
        <v>12</v>
      </c>
      <c r="B14" s="17">
        <v>383.25</v>
      </c>
      <c r="C14" s="17">
        <v>415.98</v>
      </c>
      <c r="D14" s="17">
        <v>396.87</v>
      </c>
      <c r="E14" s="17">
        <v>499.13</v>
      </c>
      <c r="F14" s="18">
        <v>1695.23</v>
      </c>
      <c r="G14" s="17">
        <v>466.39</v>
      </c>
      <c r="H14" s="17">
        <v>404.6</v>
      </c>
      <c r="I14" s="17">
        <v>467.5</v>
      </c>
      <c r="J14" s="17">
        <v>558.6</v>
      </c>
      <c r="K14" s="18">
        <v>1897.09</v>
      </c>
      <c r="L14" s="17">
        <v>433.65</v>
      </c>
      <c r="M14" s="17">
        <v>448.32</v>
      </c>
      <c r="N14" s="17">
        <v>426.44</v>
      </c>
      <c r="O14" s="17">
        <v>481.61</v>
      </c>
      <c r="P14" s="18">
        <f aca="true" t="shared" si="9" ref="P14:P66">SUM(L14:O14)</f>
        <v>1790.02</v>
      </c>
      <c r="Q14" s="17">
        <v>381.40999999999997</v>
      </c>
    </row>
    <row r="15" spans="1:17" ht="15">
      <c r="A15" s="16" t="s">
        <v>13</v>
      </c>
      <c r="B15" s="17">
        <v>1064.63</v>
      </c>
      <c r="C15" s="17">
        <v>1125.59</v>
      </c>
      <c r="D15" s="17">
        <v>1183.29</v>
      </c>
      <c r="E15" s="17">
        <v>1365.15</v>
      </c>
      <c r="F15" s="18">
        <v>4738.66</v>
      </c>
      <c r="G15" s="17">
        <v>1127</v>
      </c>
      <c r="H15" s="17">
        <v>1217.24</v>
      </c>
      <c r="I15" s="17">
        <v>1267.58</v>
      </c>
      <c r="J15" s="17">
        <v>1404.64</v>
      </c>
      <c r="K15" s="18">
        <v>5016.46</v>
      </c>
      <c r="L15" s="17">
        <v>1102.16</v>
      </c>
      <c r="M15" s="17">
        <v>1203.89</v>
      </c>
      <c r="N15" s="17">
        <v>1224.38</v>
      </c>
      <c r="O15" s="17">
        <v>1336.54</v>
      </c>
      <c r="P15" s="18">
        <f t="shared" si="9"/>
        <v>4866.97</v>
      </c>
      <c r="Q15" s="17">
        <v>889.66</v>
      </c>
    </row>
    <row r="16" spans="1:17" ht="15">
      <c r="A16" s="16" t="s">
        <v>14</v>
      </c>
      <c r="B16" s="17">
        <v>128.61</v>
      </c>
      <c r="C16" s="17">
        <v>142.28</v>
      </c>
      <c r="D16" s="17">
        <v>144.05</v>
      </c>
      <c r="E16" s="17">
        <v>144.25</v>
      </c>
      <c r="F16" s="18">
        <v>559.19</v>
      </c>
      <c r="G16" s="17">
        <v>149.07</v>
      </c>
      <c r="H16" s="17">
        <v>118.67</v>
      </c>
      <c r="I16" s="17">
        <v>126.1</v>
      </c>
      <c r="J16" s="17">
        <v>110.77</v>
      </c>
      <c r="K16" s="18">
        <v>504.61</v>
      </c>
      <c r="L16" s="17">
        <v>99.16</v>
      </c>
      <c r="M16" s="17">
        <v>103.34</v>
      </c>
      <c r="N16" s="17">
        <v>72.61</v>
      </c>
      <c r="O16" s="17">
        <v>75.53</v>
      </c>
      <c r="P16" s="18">
        <f t="shared" si="9"/>
        <v>350.64</v>
      </c>
      <c r="Q16" s="17">
        <v>59.98</v>
      </c>
    </row>
    <row r="17" spans="1:17" ht="15">
      <c r="A17" s="16" t="s">
        <v>15</v>
      </c>
      <c r="B17" s="17">
        <f aca="true" t="shared" si="10" ref="B17:Q17">B18+B19</f>
        <v>-16.87</v>
      </c>
      <c r="C17" s="17">
        <f t="shared" si="10"/>
        <v>1.2699999999999996</v>
      </c>
      <c r="D17" s="17">
        <f t="shared" si="10"/>
        <v>-8.41</v>
      </c>
      <c r="E17" s="17">
        <f t="shared" si="10"/>
        <v>-5.490000000000002</v>
      </c>
      <c r="F17" s="18">
        <f t="shared" si="10"/>
        <v>-29.5</v>
      </c>
      <c r="G17" s="17">
        <f t="shared" si="10"/>
        <v>-11.730000000000002</v>
      </c>
      <c r="H17" s="17">
        <f t="shared" si="10"/>
        <v>-24.15</v>
      </c>
      <c r="I17" s="17">
        <f t="shared" si="10"/>
        <v>-2.25</v>
      </c>
      <c r="J17" s="17">
        <f t="shared" si="10"/>
        <v>5.010000000000005</v>
      </c>
      <c r="K17" s="18">
        <f t="shared" si="10"/>
        <v>-33.120000000000005</v>
      </c>
      <c r="L17" s="17">
        <f t="shared" si="10"/>
        <v>5.549999999999997</v>
      </c>
      <c r="M17" s="17">
        <f t="shared" si="10"/>
        <v>-1.4400000000000013</v>
      </c>
      <c r="N17" s="17">
        <f t="shared" si="10"/>
        <v>-13.75</v>
      </c>
      <c r="O17" s="17">
        <f t="shared" si="10"/>
        <v>-11.54</v>
      </c>
      <c r="P17" s="18">
        <f t="shared" si="10"/>
        <v>-21.180000000000035</v>
      </c>
      <c r="Q17" s="17">
        <f t="shared" si="10"/>
        <v>1.0799999999999983</v>
      </c>
    </row>
    <row r="18" spans="1:17" ht="15">
      <c r="A18" s="16" t="s">
        <v>16</v>
      </c>
      <c r="B18" s="17">
        <v>-23.89</v>
      </c>
      <c r="C18" s="17">
        <v>-27.13</v>
      </c>
      <c r="D18" s="17">
        <v>-20.14</v>
      </c>
      <c r="E18" s="17">
        <v>-31.26</v>
      </c>
      <c r="F18" s="18">
        <v>-102.42</v>
      </c>
      <c r="G18" s="17">
        <v>-22.51</v>
      </c>
      <c r="H18" s="17">
        <v>-45.44</v>
      </c>
      <c r="I18" s="17">
        <v>-35.1</v>
      </c>
      <c r="J18" s="17">
        <v>-83.82</v>
      </c>
      <c r="K18" s="18">
        <v>-186.87</v>
      </c>
      <c r="L18" s="17">
        <v>-92.98</v>
      </c>
      <c r="M18" s="17">
        <v>-30.5</v>
      </c>
      <c r="N18" s="17">
        <v>-68.94</v>
      </c>
      <c r="O18" s="17">
        <v>-34.15</v>
      </c>
      <c r="P18" s="18">
        <f t="shared" si="9"/>
        <v>-226.57000000000002</v>
      </c>
      <c r="Q18" s="17">
        <v>-19.96</v>
      </c>
    </row>
    <row r="19" spans="1:17" ht="15">
      <c r="A19" s="16" t="s">
        <v>17</v>
      </c>
      <c r="B19" s="20">
        <v>7.02</v>
      </c>
      <c r="C19" s="20">
        <v>28.4</v>
      </c>
      <c r="D19" s="20">
        <v>11.73</v>
      </c>
      <c r="E19" s="20">
        <v>25.77</v>
      </c>
      <c r="F19" s="21">
        <v>72.92</v>
      </c>
      <c r="G19" s="20">
        <v>10.78</v>
      </c>
      <c r="H19" s="20">
        <v>21.29</v>
      </c>
      <c r="I19" s="20">
        <v>32.85</v>
      </c>
      <c r="J19" s="20">
        <v>88.83</v>
      </c>
      <c r="K19" s="21">
        <v>153.75</v>
      </c>
      <c r="L19" s="20">
        <v>98.53</v>
      </c>
      <c r="M19" s="20">
        <v>29.06</v>
      </c>
      <c r="N19" s="20">
        <v>55.19</v>
      </c>
      <c r="O19" s="17">
        <v>22.61</v>
      </c>
      <c r="P19" s="18">
        <f t="shared" si="9"/>
        <v>205.39</v>
      </c>
      <c r="Q19" s="17">
        <v>21.04</v>
      </c>
    </row>
    <row r="20" spans="1:17" ht="15">
      <c r="A20" s="16" t="s">
        <v>18</v>
      </c>
      <c r="B20" s="17">
        <f aca="true" t="shared" si="11" ref="B20:N20">B21-B22</f>
        <v>0.52</v>
      </c>
      <c r="C20" s="17">
        <f t="shared" si="11"/>
        <v>0.74</v>
      </c>
      <c r="D20" s="17">
        <f t="shared" si="11"/>
        <v>0.39999999999999997</v>
      </c>
      <c r="E20" s="17">
        <f t="shared" si="11"/>
        <v>0.27</v>
      </c>
      <c r="F20" s="18">
        <f t="shared" si="11"/>
        <v>1.93</v>
      </c>
      <c r="G20" s="17">
        <f t="shared" si="11"/>
        <v>0.19</v>
      </c>
      <c r="H20" s="17">
        <f t="shared" si="11"/>
        <v>0.03</v>
      </c>
      <c r="I20" s="17">
        <f t="shared" si="11"/>
        <v>0.3</v>
      </c>
      <c r="J20" s="17">
        <f t="shared" si="11"/>
        <v>0.04</v>
      </c>
      <c r="K20" s="18">
        <f t="shared" si="11"/>
        <v>0.5599999999999999</v>
      </c>
      <c r="L20" s="17">
        <f t="shared" si="11"/>
        <v>0.27999999999999997</v>
      </c>
      <c r="M20" s="17">
        <f t="shared" si="11"/>
        <v>0.01</v>
      </c>
      <c r="N20" s="17">
        <f t="shared" si="11"/>
        <v>0.16999999999999998</v>
      </c>
      <c r="O20" s="17">
        <f>O21-O22</f>
        <v>0.32</v>
      </c>
      <c r="P20" s="18">
        <f>P21-P22</f>
        <v>0.78</v>
      </c>
      <c r="Q20" s="17">
        <f>Q21-Q22</f>
        <v>0.09</v>
      </c>
    </row>
    <row r="21" spans="1:17" ht="15">
      <c r="A21" s="16" t="s">
        <v>12</v>
      </c>
      <c r="B21" s="17">
        <v>0.58</v>
      </c>
      <c r="C21" s="17">
        <v>0.77</v>
      </c>
      <c r="D21" s="17">
        <v>0.42</v>
      </c>
      <c r="E21" s="17">
        <v>0.27</v>
      </c>
      <c r="F21" s="18">
        <v>2.04</v>
      </c>
      <c r="G21" s="17">
        <v>0.2</v>
      </c>
      <c r="H21" s="17">
        <v>0.03</v>
      </c>
      <c r="I21" s="17">
        <v>0.3</v>
      </c>
      <c r="J21" s="17">
        <v>0.05</v>
      </c>
      <c r="K21" s="18">
        <v>0.58</v>
      </c>
      <c r="L21" s="17">
        <v>0.3</v>
      </c>
      <c r="M21" s="17">
        <v>0.02</v>
      </c>
      <c r="N21" s="17">
        <v>0.18</v>
      </c>
      <c r="O21" s="17">
        <v>0.33</v>
      </c>
      <c r="P21" s="18">
        <f t="shared" si="9"/>
        <v>0.8300000000000001</v>
      </c>
      <c r="Q21" s="17">
        <v>0.11</v>
      </c>
    </row>
    <row r="22" spans="1:17" ht="15">
      <c r="A22" s="16" t="s">
        <v>13</v>
      </c>
      <c r="B22" s="17">
        <v>0.06</v>
      </c>
      <c r="C22" s="17">
        <v>0.03</v>
      </c>
      <c r="D22" s="17">
        <v>0.02</v>
      </c>
      <c r="E22" s="17">
        <v>0</v>
      </c>
      <c r="F22" s="18">
        <v>0.11</v>
      </c>
      <c r="G22" s="17">
        <v>0.01</v>
      </c>
      <c r="H22" s="17">
        <v>0</v>
      </c>
      <c r="I22" s="17">
        <v>0</v>
      </c>
      <c r="J22" s="17">
        <v>0.01</v>
      </c>
      <c r="K22" s="18">
        <v>0.02</v>
      </c>
      <c r="L22" s="17">
        <v>0.02</v>
      </c>
      <c r="M22" s="17">
        <v>0.01</v>
      </c>
      <c r="N22" s="17">
        <v>0.01</v>
      </c>
      <c r="O22" s="17">
        <v>0.01</v>
      </c>
      <c r="P22" s="18">
        <f t="shared" si="9"/>
        <v>0.05</v>
      </c>
      <c r="Q22" s="17">
        <v>0.02</v>
      </c>
    </row>
    <row r="23" spans="1:17" s="14" customFormat="1" ht="15">
      <c r="A23" s="11" t="s">
        <v>19</v>
      </c>
      <c r="B23" s="12">
        <f aca="true" t="shared" si="12" ref="B23:N23">B24-B25</f>
        <v>15.549999999999983</v>
      </c>
      <c r="C23" s="12">
        <f t="shared" si="12"/>
        <v>29.349999999999994</v>
      </c>
      <c r="D23" s="12">
        <f t="shared" si="12"/>
        <v>39.91</v>
      </c>
      <c r="E23" s="12">
        <f t="shared" si="12"/>
        <v>24.159999999999968</v>
      </c>
      <c r="F23" s="13">
        <f t="shared" si="12"/>
        <v>108.97000000000003</v>
      </c>
      <c r="G23" s="12">
        <f t="shared" si="12"/>
        <v>24.07000000000002</v>
      </c>
      <c r="H23" s="12">
        <f t="shared" si="12"/>
        <v>32.55000000000001</v>
      </c>
      <c r="I23" s="12">
        <f t="shared" si="12"/>
        <v>49.09000000000003</v>
      </c>
      <c r="J23" s="12">
        <f t="shared" si="12"/>
        <v>40.610000000000014</v>
      </c>
      <c r="K23" s="13">
        <f t="shared" si="12"/>
        <v>146.31999999999994</v>
      </c>
      <c r="L23" s="12">
        <f t="shared" si="12"/>
        <v>32.079999999999984</v>
      </c>
      <c r="M23" s="12">
        <f t="shared" si="12"/>
        <v>29.75</v>
      </c>
      <c r="N23" s="12">
        <f t="shared" si="12"/>
        <v>28.060000000000002</v>
      </c>
      <c r="O23" s="12">
        <f>O24-O25</f>
        <v>31.91999999999996</v>
      </c>
      <c r="P23" s="13">
        <f>P24-P25</f>
        <v>121.80999999999983</v>
      </c>
      <c r="Q23" s="12">
        <f>Q24-Q25</f>
        <v>22.240000000000066</v>
      </c>
    </row>
    <row r="24" spans="1:17" ht="15">
      <c r="A24" s="16" t="s">
        <v>9</v>
      </c>
      <c r="B24" s="17">
        <v>214.42</v>
      </c>
      <c r="C24" s="17">
        <v>253.94</v>
      </c>
      <c r="D24" s="17">
        <v>275.51</v>
      </c>
      <c r="E24" s="17">
        <v>277.28</v>
      </c>
      <c r="F24" s="18">
        <v>1021.15</v>
      </c>
      <c r="G24" s="17">
        <v>247.02</v>
      </c>
      <c r="H24" s="17">
        <v>282.86</v>
      </c>
      <c r="I24" s="17">
        <v>304.48</v>
      </c>
      <c r="J24" s="17">
        <v>303.26</v>
      </c>
      <c r="K24" s="18">
        <v>1137.62</v>
      </c>
      <c r="L24" s="17">
        <v>256.4</v>
      </c>
      <c r="M24" s="17">
        <v>292.22</v>
      </c>
      <c r="N24" s="17">
        <v>290.68</v>
      </c>
      <c r="O24" s="17">
        <v>288.02</v>
      </c>
      <c r="P24" s="18">
        <f t="shared" si="9"/>
        <v>1127.32</v>
      </c>
      <c r="Q24" s="17">
        <f>+Q27+Q36+Q39+Q89+Q113+Q120+Q131+Q143+Q155+Q167+Q173+Q140</f>
        <v>215.95000000000007</v>
      </c>
    </row>
    <row r="25" spans="1:17" ht="15">
      <c r="A25" s="16" t="s">
        <v>10</v>
      </c>
      <c r="B25" s="17">
        <v>198.87</v>
      </c>
      <c r="C25" s="17">
        <v>224.59</v>
      </c>
      <c r="D25" s="17">
        <v>235.6</v>
      </c>
      <c r="E25" s="17">
        <v>253.12</v>
      </c>
      <c r="F25" s="18">
        <v>912.18</v>
      </c>
      <c r="G25" s="17">
        <v>222.95</v>
      </c>
      <c r="H25" s="17">
        <v>250.31</v>
      </c>
      <c r="I25" s="17">
        <v>255.39</v>
      </c>
      <c r="J25" s="17">
        <v>262.65</v>
      </c>
      <c r="K25" s="18">
        <v>991.3</v>
      </c>
      <c r="L25" s="17">
        <v>224.32</v>
      </c>
      <c r="M25" s="17">
        <v>262.47</v>
      </c>
      <c r="N25" s="17">
        <v>262.62</v>
      </c>
      <c r="O25" s="17">
        <v>256.1</v>
      </c>
      <c r="P25" s="18">
        <f t="shared" si="9"/>
        <v>1005.5100000000001</v>
      </c>
      <c r="Q25" s="17">
        <f>+Q28+Q37+Q40+Q90+Q114+Q121+Q132+Q144+Q156+Q168+Q174+Q141</f>
        <v>193.71</v>
      </c>
    </row>
    <row r="26" spans="1:17" ht="15">
      <c r="A26" s="16" t="s">
        <v>20</v>
      </c>
      <c r="B26" s="17">
        <f aca="true" t="shared" si="13" ref="B26:N26">B27-B28</f>
        <v>17.91</v>
      </c>
      <c r="C26" s="17">
        <f t="shared" si="13"/>
        <v>30.59</v>
      </c>
      <c r="D26" s="17">
        <f t="shared" si="13"/>
        <v>31.06</v>
      </c>
      <c r="E26" s="17">
        <f t="shared" si="13"/>
        <v>33.15</v>
      </c>
      <c r="F26" s="18">
        <f t="shared" si="13"/>
        <v>112.71</v>
      </c>
      <c r="G26" s="17">
        <f t="shared" si="13"/>
        <v>27.63</v>
      </c>
      <c r="H26" s="17">
        <f t="shared" si="13"/>
        <v>37.980000000000004</v>
      </c>
      <c r="I26" s="17">
        <f t="shared" si="13"/>
        <v>38.38</v>
      </c>
      <c r="J26" s="17">
        <f t="shared" si="13"/>
        <v>40.41</v>
      </c>
      <c r="K26" s="18">
        <f t="shared" si="13"/>
        <v>144.4</v>
      </c>
      <c r="L26" s="17">
        <f t="shared" si="13"/>
        <v>40.529999999999994</v>
      </c>
      <c r="M26" s="17">
        <f t="shared" si="13"/>
        <v>43.22</v>
      </c>
      <c r="N26" s="17">
        <f t="shared" si="13"/>
        <v>42.31</v>
      </c>
      <c r="O26" s="17">
        <f>O27-O28</f>
        <v>37.879999999999995</v>
      </c>
      <c r="P26" s="18">
        <f>P27-P28</f>
        <v>163.94</v>
      </c>
      <c r="Q26" s="17">
        <f>Q27-Q28</f>
        <v>33.87</v>
      </c>
    </row>
    <row r="27" spans="1:17" ht="15">
      <c r="A27" s="16" t="s">
        <v>12</v>
      </c>
      <c r="B27" s="17">
        <v>18.45</v>
      </c>
      <c r="C27" s="17">
        <v>30.94</v>
      </c>
      <c r="D27" s="17">
        <v>31.58</v>
      </c>
      <c r="E27" s="17">
        <v>34.75</v>
      </c>
      <c r="F27" s="18">
        <v>115.72</v>
      </c>
      <c r="G27" s="17">
        <v>29.52</v>
      </c>
      <c r="H27" s="17">
        <v>38.78</v>
      </c>
      <c r="I27" s="17">
        <v>38.49</v>
      </c>
      <c r="J27" s="17">
        <v>41</v>
      </c>
      <c r="K27" s="18">
        <v>147.79</v>
      </c>
      <c r="L27" s="17">
        <v>40.91</v>
      </c>
      <c r="M27" s="17">
        <v>43.91</v>
      </c>
      <c r="N27" s="17">
        <v>42.64</v>
      </c>
      <c r="O27" s="17">
        <v>38.37</v>
      </c>
      <c r="P27" s="18">
        <f t="shared" si="9"/>
        <v>165.82999999999998</v>
      </c>
      <c r="Q27" s="17">
        <v>34.41</v>
      </c>
    </row>
    <row r="28" spans="1:17" ht="15">
      <c r="A28" s="16" t="s">
        <v>13</v>
      </c>
      <c r="B28" s="17">
        <v>0.54</v>
      </c>
      <c r="C28" s="17">
        <v>0.35</v>
      </c>
      <c r="D28" s="17">
        <v>0.52</v>
      </c>
      <c r="E28" s="17">
        <v>1.6</v>
      </c>
      <c r="F28" s="18">
        <v>3.01</v>
      </c>
      <c r="G28" s="17">
        <v>1.89</v>
      </c>
      <c r="H28" s="17">
        <v>0.8</v>
      </c>
      <c r="I28" s="17">
        <v>0.11</v>
      </c>
      <c r="J28" s="17">
        <v>0.59</v>
      </c>
      <c r="K28" s="18">
        <v>3.39</v>
      </c>
      <c r="L28" s="17">
        <v>0.38</v>
      </c>
      <c r="M28" s="17">
        <v>0.69</v>
      </c>
      <c r="N28" s="17">
        <v>0.33</v>
      </c>
      <c r="O28" s="17">
        <v>0.49</v>
      </c>
      <c r="P28" s="18">
        <f t="shared" si="9"/>
        <v>1.89</v>
      </c>
      <c r="Q28" s="17">
        <v>0.54</v>
      </c>
    </row>
    <row r="29" spans="1:17" ht="15">
      <c r="A29" s="16" t="s">
        <v>21</v>
      </c>
      <c r="B29" s="17">
        <f aca="true" t="shared" si="14" ref="B29:N29">B30-B31</f>
        <v>26.620000000000005</v>
      </c>
      <c r="C29" s="17">
        <f t="shared" si="14"/>
        <v>21.980000000000004</v>
      </c>
      <c r="D29" s="17">
        <f t="shared" si="14"/>
        <v>48.010000000000005</v>
      </c>
      <c r="E29" s="17">
        <f t="shared" si="14"/>
        <v>33.59000000000002</v>
      </c>
      <c r="F29" s="18">
        <f t="shared" si="14"/>
        <v>130.20000000000005</v>
      </c>
      <c r="G29" s="17">
        <f t="shared" si="14"/>
        <v>37.02000000000001</v>
      </c>
      <c r="H29" s="17">
        <f t="shared" si="14"/>
        <v>29.370000000000005</v>
      </c>
      <c r="I29" s="17">
        <f t="shared" si="14"/>
        <v>45.459999999999994</v>
      </c>
      <c r="J29" s="17">
        <f t="shared" si="14"/>
        <v>39.01999999999998</v>
      </c>
      <c r="K29" s="18">
        <f t="shared" si="14"/>
        <v>150.87</v>
      </c>
      <c r="L29" s="17">
        <f t="shared" si="14"/>
        <v>40.81999999999999</v>
      </c>
      <c r="M29" s="17">
        <f t="shared" si="14"/>
        <v>40.17999999999999</v>
      </c>
      <c r="N29" s="17">
        <f t="shared" si="14"/>
        <v>55.45</v>
      </c>
      <c r="O29" s="17">
        <f>O30-O31</f>
        <v>37.620000000000005</v>
      </c>
      <c r="P29" s="18">
        <f>P30-P31</f>
        <v>174.07</v>
      </c>
      <c r="Q29" s="17">
        <f>Q30-Q31</f>
        <v>34.480000000000004</v>
      </c>
    </row>
    <row r="30" spans="1:17" ht="15">
      <c r="A30" s="16" t="s">
        <v>22</v>
      </c>
      <c r="B30" s="17">
        <v>134.96</v>
      </c>
      <c r="C30" s="17">
        <v>134.06</v>
      </c>
      <c r="D30" s="17">
        <v>127.28</v>
      </c>
      <c r="E30" s="17">
        <v>130.05</v>
      </c>
      <c r="F30" s="18">
        <v>526.35</v>
      </c>
      <c r="G30" s="17">
        <v>129.58</v>
      </c>
      <c r="H30" s="17">
        <v>149.74</v>
      </c>
      <c r="I30" s="17">
        <v>146.73</v>
      </c>
      <c r="J30" s="17">
        <v>139.7</v>
      </c>
      <c r="K30" s="18">
        <v>565.75</v>
      </c>
      <c r="L30" s="17">
        <v>139.29</v>
      </c>
      <c r="M30" s="17">
        <v>155.1</v>
      </c>
      <c r="N30" s="17">
        <v>141.37</v>
      </c>
      <c r="O30" s="17">
        <v>121.98</v>
      </c>
      <c r="P30" s="18">
        <f t="shared" si="9"/>
        <v>557.74</v>
      </c>
      <c r="Q30" s="17">
        <v>110.33</v>
      </c>
    </row>
    <row r="31" spans="1:17" ht="15">
      <c r="A31" s="16" t="s">
        <v>23</v>
      </c>
      <c r="B31" s="17">
        <v>108.34</v>
      </c>
      <c r="C31" s="17">
        <v>112.08</v>
      </c>
      <c r="D31" s="17">
        <v>79.27</v>
      </c>
      <c r="E31" s="17">
        <v>96.46</v>
      </c>
      <c r="F31" s="18">
        <v>396.15</v>
      </c>
      <c r="G31" s="17">
        <v>92.56</v>
      </c>
      <c r="H31" s="17">
        <v>120.37</v>
      </c>
      <c r="I31" s="17">
        <v>101.27</v>
      </c>
      <c r="J31" s="17">
        <v>100.68</v>
      </c>
      <c r="K31" s="18">
        <v>414.88</v>
      </c>
      <c r="L31" s="17">
        <v>98.47</v>
      </c>
      <c r="M31" s="17">
        <v>114.92</v>
      </c>
      <c r="N31" s="17">
        <v>85.92</v>
      </c>
      <c r="O31" s="17">
        <v>84.36</v>
      </c>
      <c r="P31" s="18">
        <f t="shared" si="9"/>
        <v>383.67</v>
      </c>
      <c r="Q31" s="17">
        <v>75.85</v>
      </c>
    </row>
    <row r="32" spans="1:17" s="24" customFormat="1" ht="15">
      <c r="A32" s="16" t="s">
        <v>24</v>
      </c>
      <c r="B32" s="22">
        <f aca="true" t="shared" si="15" ref="B32:N32">B33-B34</f>
        <v>-0.040000000000000036</v>
      </c>
      <c r="C32" s="22">
        <f t="shared" si="15"/>
        <v>0.9800000000000001</v>
      </c>
      <c r="D32" s="22">
        <f t="shared" si="15"/>
        <v>0.19999999999999996</v>
      </c>
      <c r="E32" s="22">
        <f t="shared" si="15"/>
        <v>-1.04</v>
      </c>
      <c r="F32" s="23">
        <f t="shared" si="15"/>
        <v>0.09999999999999964</v>
      </c>
      <c r="G32" s="22">
        <f t="shared" si="15"/>
        <v>-1.31</v>
      </c>
      <c r="H32" s="22">
        <f t="shared" si="15"/>
        <v>-0.31</v>
      </c>
      <c r="I32" s="22">
        <f t="shared" si="15"/>
        <v>0.48</v>
      </c>
      <c r="J32" s="22">
        <f t="shared" si="15"/>
        <v>-0.019999999999999907</v>
      </c>
      <c r="K32" s="23">
        <f t="shared" si="15"/>
        <v>-1.1600000000000001</v>
      </c>
      <c r="L32" s="22">
        <f t="shared" si="15"/>
        <v>0.7300000000000001</v>
      </c>
      <c r="M32" s="22">
        <f t="shared" si="15"/>
        <v>-0.42000000000000004</v>
      </c>
      <c r="N32" s="22">
        <f t="shared" si="15"/>
        <v>0.019999999999999962</v>
      </c>
      <c r="O32" s="22">
        <f>O33-O34</f>
        <v>-0.08000000000000002</v>
      </c>
      <c r="P32" s="23">
        <f>P33-P34</f>
        <v>0.2500000000000002</v>
      </c>
      <c r="Q32" s="22">
        <f>Q33-Q34</f>
        <v>-0.31000000000000005</v>
      </c>
    </row>
    <row r="33" spans="1:17" ht="15">
      <c r="A33" s="16" t="s">
        <v>22</v>
      </c>
      <c r="B33" s="17">
        <v>0.49</v>
      </c>
      <c r="C33" s="17">
        <v>1.33</v>
      </c>
      <c r="D33" s="17">
        <v>0.72</v>
      </c>
      <c r="E33" s="17">
        <v>0.49</v>
      </c>
      <c r="F33" s="18">
        <v>3.03</v>
      </c>
      <c r="G33" s="17">
        <v>0.49</v>
      </c>
      <c r="H33" s="17">
        <v>0.45</v>
      </c>
      <c r="I33" s="17">
        <v>0.59</v>
      </c>
      <c r="J33" s="17">
        <v>0.56</v>
      </c>
      <c r="K33" s="18">
        <v>2.09</v>
      </c>
      <c r="L33" s="17">
        <v>1.1</v>
      </c>
      <c r="M33" s="17">
        <v>0.25</v>
      </c>
      <c r="N33" s="17">
        <v>0.35</v>
      </c>
      <c r="O33" s="17">
        <v>0.41</v>
      </c>
      <c r="P33" s="18">
        <f t="shared" si="9"/>
        <v>2.1100000000000003</v>
      </c>
      <c r="Q33" s="17">
        <v>0.24</v>
      </c>
    </row>
    <row r="34" spans="1:17" ht="15">
      <c r="A34" s="16" t="s">
        <v>23</v>
      </c>
      <c r="B34" s="17">
        <v>0.53</v>
      </c>
      <c r="C34" s="17">
        <v>0.35</v>
      </c>
      <c r="D34" s="17">
        <v>0.52</v>
      </c>
      <c r="E34" s="17">
        <v>1.53</v>
      </c>
      <c r="F34" s="18">
        <v>2.93</v>
      </c>
      <c r="G34" s="17">
        <v>1.8</v>
      </c>
      <c r="H34" s="17">
        <v>0.76</v>
      </c>
      <c r="I34" s="17">
        <v>0.11</v>
      </c>
      <c r="J34" s="17">
        <v>0.58</v>
      </c>
      <c r="K34" s="18">
        <v>3.25</v>
      </c>
      <c r="L34" s="17">
        <v>0.37</v>
      </c>
      <c r="M34" s="17">
        <v>0.67</v>
      </c>
      <c r="N34" s="17">
        <v>0.33</v>
      </c>
      <c r="O34" s="17">
        <v>0.49</v>
      </c>
      <c r="P34" s="18">
        <f t="shared" si="9"/>
        <v>1.86</v>
      </c>
      <c r="Q34" s="17">
        <v>0.55</v>
      </c>
    </row>
    <row r="35" spans="1:17" ht="15">
      <c r="A35" s="16" t="s">
        <v>25</v>
      </c>
      <c r="B35" s="17">
        <f aca="true" t="shared" si="16" ref="B35:N35">B36-B37</f>
        <v>-0.34</v>
      </c>
      <c r="C35" s="17">
        <f t="shared" si="16"/>
        <v>-2.29</v>
      </c>
      <c r="D35" s="17">
        <f t="shared" si="16"/>
        <v>-1.44</v>
      </c>
      <c r="E35" s="17">
        <f t="shared" si="16"/>
        <v>-8.92</v>
      </c>
      <c r="F35" s="18">
        <f t="shared" si="16"/>
        <v>-12.99</v>
      </c>
      <c r="G35" s="17">
        <f t="shared" si="16"/>
        <v>-2.8699999999999997</v>
      </c>
      <c r="H35" s="17">
        <f t="shared" si="16"/>
        <v>-5.77</v>
      </c>
      <c r="I35" s="17">
        <f t="shared" si="16"/>
        <v>-2.8899999999999997</v>
      </c>
      <c r="J35" s="17">
        <f t="shared" si="16"/>
        <v>-1.8499999999999999</v>
      </c>
      <c r="K35" s="18">
        <f t="shared" si="16"/>
        <v>-13.379999999999999</v>
      </c>
      <c r="L35" s="17">
        <f t="shared" si="16"/>
        <v>-1.85</v>
      </c>
      <c r="M35" s="17">
        <f t="shared" si="16"/>
        <v>-2.53</v>
      </c>
      <c r="N35" s="17">
        <f t="shared" si="16"/>
        <v>-0.7100000000000001</v>
      </c>
      <c r="O35" s="17">
        <f>O36-O37</f>
        <v>-4.96</v>
      </c>
      <c r="P35" s="18">
        <f>P36-P37</f>
        <v>-10.049999999999999</v>
      </c>
      <c r="Q35" s="17">
        <f>Q36-Q37</f>
        <v>-6.050000000000001</v>
      </c>
    </row>
    <row r="36" spans="1:17" ht="15">
      <c r="A36" s="16" t="s">
        <v>12</v>
      </c>
      <c r="B36" s="17">
        <v>0.32</v>
      </c>
      <c r="C36" s="17">
        <v>0.57</v>
      </c>
      <c r="D36" s="17">
        <v>0.38</v>
      </c>
      <c r="E36" s="17">
        <v>0.62</v>
      </c>
      <c r="F36" s="18">
        <v>1.89</v>
      </c>
      <c r="G36" s="17">
        <v>0.2</v>
      </c>
      <c r="H36" s="17">
        <v>0.19</v>
      </c>
      <c r="I36" s="17">
        <v>0.22</v>
      </c>
      <c r="J36" s="17">
        <v>0.04</v>
      </c>
      <c r="K36" s="18">
        <v>0.65</v>
      </c>
      <c r="L36" s="17">
        <v>0.17</v>
      </c>
      <c r="M36" s="17">
        <v>0.22</v>
      </c>
      <c r="N36" s="17">
        <v>0.63</v>
      </c>
      <c r="O36" s="17">
        <v>0.33</v>
      </c>
      <c r="P36" s="18">
        <f t="shared" si="9"/>
        <v>1.35</v>
      </c>
      <c r="Q36" s="17">
        <v>0.52</v>
      </c>
    </row>
    <row r="37" spans="1:17" ht="15">
      <c r="A37" s="16" t="s">
        <v>13</v>
      </c>
      <c r="B37" s="17">
        <v>0.66</v>
      </c>
      <c r="C37" s="17">
        <v>2.86</v>
      </c>
      <c r="D37" s="17">
        <v>1.82</v>
      </c>
      <c r="E37" s="17">
        <v>9.54</v>
      </c>
      <c r="F37" s="18">
        <v>14.88</v>
      </c>
      <c r="G37" s="17">
        <v>3.07</v>
      </c>
      <c r="H37" s="17">
        <v>5.96</v>
      </c>
      <c r="I37" s="17">
        <v>3.11</v>
      </c>
      <c r="J37" s="17">
        <v>1.89</v>
      </c>
      <c r="K37" s="18">
        <v>14.03</v>
      </c>
      <c r="L37" s="17">
        <v>2.02</v>
      </c>
      <c r="M37" s="17">
        <v>2.75</v>
      </c>
      <c r="N37" s="17">
        <v>1.34</v>
      </c>
      <c r="O37" s="17">
        <v>5.29</v>
      </c>
      <c r="P37" s="18">
        <f t="shared" si="9"/>
        <v>11.399999999999999</v>
      </c>
      <c r="Q37" s="17">
        <v>6.57</v>
      </c>
    </row>
    <row r="38" spans="1:17" ht="15">
      <c r="A38" s="16" t="s">
        <v>26</v>
      </c>
      <c r="B38" s="17">
        <f aca="true" t="shared" si="17" ref="B38:N38">B39-B40</f>
        <v>-3.460000000000008</v>
      </c>
      <c r="C38" s="17">
        <f t="shared" si="17"/>
        <v>6.02000000000001</v>
      </c>
      <c r="D38" s="17">
        <f t="shared" si="17"/>
        <v>10.200000000000003</v>
      </c>
      <c r="E38" s="17">
        <f t="shared" si="17"/>
        <v>-1.4099999999999966</v>
      </c>
      <c r="F38" s="18">
        <f t="shared" si="17"/>
        <v>11.350000000000023</v>
      </c>
      <c r="G38" s="17">
        <f t="shared" si="17"/>
        <v>-0.10999999999999943</v>
      </c>
      <c r="H38" s="17">
        <f t="shared" si="17"/>
        <v>6.920000000000002</v>
      </c>
      <c r="I38" s="17">
        <f t="shared" si="17"/>
        <v>16.799999999999997</v>
      </c>
      <c r="J38" s="17">
        <f t="shared" si="17"/>
        <v>9.740000000000009</v>
      </c>
      <c r="K38" s="18">
        <f t="shared" si="17"/>
        <v>33.35000000000002</v>
      </c>
      <c r="L38" s="17">
        <f t="shared" si="17"/>
        <v>0.789999999999992</v>
      </c>
      <c r="M38" s="17">
        <f t="shared" si="17"/>
        <v>6.320000000000007</v>
      </c>
      <c r="N38" s="17">
        <f t="shared" si="17"/>
        <v>2.25</v>
      </c>
      <c r="O38" s="17">
        <f>O39-O40</f>
        <v>-8.190000000000012</v>
      </c>
      <c r="P38" s="18">
        <f>P39-P40</f>
        <v>1.170000000000016</v>
      </c>
      <c r="Q38" s="17">
        <f>Q39-Q40</f>
        <v>0.28000000000001535</v>
      </c>
    </row>
    <row r="39" spans="1:17" ht="15">
      <c r="A39" s="16" t="s">
        <v>12</v>
      </c>
      <c r="B39" s="17">
        <v>81.96</v>
      </c>
      <c r="C39" s="17">
        <v>95.26</v>
      </c>
      <c r="D39" s="17">
        <v>102.55</v>
      </c>
      <c r="E39" s="17">
        <v>100.45</v>
      </c>
      <c r="F39" s="18">
        <v>380.22</v>
      </c>
      <c r="G39" s="17">
        <v>92.64</v>
      </c>
      <c r="H39" s="17">
        <v>104.19</v>
      </c>
      <c r="I39" s="17">
        <v>114.1</v>
      </c>
      <c r="J39" s="17">
        <v>108.56</v>
      </c>
      <c r="K39" s="18">
        <v>419.49</v>
      </c>
      <c r="L39" s="17">
        <v>90.63</v>
      </c>
      <c r="M39" s="17">
        <v>104.54</v>
      </c>
      <c r="N39" s="17">
        <v>99.5</v>
      </c>
      <c r="O39" s="17">
        <v>94.07</v>
      </c>
      <c r="P39" s="18">
        <f t="shared" si="9"/>
        <v>388.74</v>
      </c>
      <c r="Q39" s="17">
        <f>+Q42+Q45+Q48</f>
        <v>70.46000000000001</v>
      </c>
    </row>
    <row r="40" spans="1:17" ht="15">
      <c r="A40" s="16" t="s">
        <v>13</v>
      </c>
      <c r="B40" s="17">
        <v>85.42</v>
      </c>
      <c r="C40" s="17">
        <v>89.24</v>
      </c>
      <c r="D40" s="17">
        <v>92.35</v>
      </c>
      <c r="E40" s="17">
        <v>101.86</v>
      </c>
      <c r="F40" s="18">
        <v>368.87</v>
      </c>
      <c r="G40" s="17">
        <v>92.75</v>
      </c>
      <c r="H40" s="17">
        <v>97.27</v>
      </c>
      <c r="I40" s="17">
        <v>97.3</v>
      </c>
      <c r="J40" s="17">
        <v>98.82</v>
      </c>
      <c r="K40" s="18">
        <v>386.14</v>
      </c>
      <c r="L40" s="17">
        <v>89.84</v>
      </c>
      <c r="M40" s="17">
        <v>98.22</v>
      </c>
      <c r="N40" s="17">
        <v>97.25</v>
      </c>
      <c r="O40" s="17">
        <v>102.26</v>
      </c>
      <c r="P40" s="18">
        <f t="shared" si="9"/>
        <v>387.57</v>
      </c>
      <c r="Q40" s="17">
        <f>+Q43+Q46+Q49</f>
        <v>70.17999999999999</v>
      </c>
    </row>
    <row r="41" spans="1:17" ht="15">
      <c r="A41" s="16" t="s">
        <v>27</v>
      </c>
      <c r="B41" s="17">
        <f aca="true" t="shared" si="18" ref="B41:N41">B42-B43</f>
        <v>0.7499999999999982</v>
      </c>
      <c r="C41" s="17">
        <f t="shared" si="18"/>
        <v>-2.1899999999999977</v>
      </c>
      <c r="D41" s="17">
        <f t="shared" si="18"/>
        <v>-3.289999999999999</v>
      </c>
      <c r="E41" s="17">
        <f t="shared" si="18"/>
        <v>-2.1000000000000014</v>
      </c>
      <c r="F41" s="18">
        <f t="shared" si="18"/>
        <v>-6.829999999999998</v>
      </c>
      <c r="G41" s="17">
        <f t="shared" si="18"/>
        <v>-3.2300000000000004</v>
      </c>
      <c r="H41" s="17">
        <f t="shared" si="18"/>
        <v>-3.710000000000001</v>
      </c>
      <c r="I41" s="17">
        <f t="shared" si="18"/>
        <v>-2.1300000000000026</v>
      </c>
      <c r="J41" s="17">
        <f t="shared" si="18"/>
        <v>0.7800000000000011</v>
      </c>
      <c r="K41" s="18">
        <f t="shared" si="18"/>
        <v>-8.289999999999992</v>
      </c>
      <c r="L41" s="17">
        <f t="shared" si="18"/>
        <v>-1.790000000000001</v>
      </c>
      <c r="M41" s="17">
        <f t="shared" si="18"/>
        <v>-5.950000000000003</v>
      </c>
      <c r="N41" s="17">
        <f t="shared" si="18"/>
        <v>-8.459999999999997</v>
      </c>
      <c r="O41" s="17">
        <f>O42-O43</f>
        <v>-1.8500000000000014</v>
      </c>
      <c r="P41" s="18">
        <f>P42-P43</f>
        <v>-18.049999999999983</v>
      </c>
      <c r="Q41" s="17">
        <f>Q42-Q43</f>
        <v>0.20999999999999908</v>
      </c>
    </row>
    <row r="42" spans="1:17" ht="15">
      <c r="A42" s="16" t="s">
        <v>22</v>
      </c>
      <c r="B42" s="17">
        <f>+B65+B77</f>
        <v>14.469999999999999</v>
      </c>
      <c r="C42" s="17">
        <f aca="true" t="shared" si="19" ref="C42:Q42">+C65+C77</f>
        <v>21.53</v>
      </c>
      <c r="D42" s="17">
        <f t="shared" si="19"/>
        <v>23.85</v>
      </c>
      <c r="E42" s="17">
        <f t="shared" si="19"/>
        <v>21.04</v>
      </c>
      <c r="F42" s="18">
        <f t="shared" si="19"/>
        <v>80.89</v>
      </c>
      <c r="G42" s="17">
        <f t="shared" si="19"/>
        <v>17.87</v>
      </c>
      <c r="H42" s="17">
        <f t="shared" si="19"/>
        <v>25.4</v>
      </c>
      <c r="I42" s="17">
        <f t="shared" si="19"/>
        <v>26.61</v>
      </c>
      <c r="J42" s="17">
        <f t="shared" si="19"/>
        <v>21.66</v>
      </c>
      <c r="K42" s="18">
        <f t="shared" si="19"/>
        <v>91.54</v>
      </c>
      <c r="L42" s="17">
        <f t="shared" si="19"/>
        <v>15.959999999999999</v>
      </c>
      <c r="M42" s="17">
        <f t="shared" si="19"/>
        <v>26.58</v>
      </c>
      <c r="N42" s="17">
        <f t="shared" si="19"/>
        <v>23.55</v>
      </c>
      <c r="O42" s="17">
        <f t="shared" si="19"/>
        <v>17.689999999999998</v>
      </c>
      <c r="P42" s="18">
        <f t="shared" si="19"/>
        <v>83.78</v>
      </c>
      <c r="Q42" s="17">
        <f t="shared" si="19"/>
        <v>13.36</v>
      </c>
    </row>
    <row r="43" spans="1:17" ht="15">
      <c r="A43" s="16" t="s">
        <v>23</v>
      </c>
      <c r="B43" s="17">
        <f>+B54+B66+B78</f>
        <v>13.72</v>
      </c>
      <c r="C43" s="17">
        <f>+C54+C66+C78</f>
        <v>23.72</v>
      </c>
      <c r="D43" s="17">
        <f>+D54+D66+D78</f>
        <v>27.14</v>
      </c>
      <c r="E43" s="17">
        <f>+E54+E66+E78</f>
        <v>23.14</v>
      </c>
      <c r="F43" s="18">
        <v>87.72</v>
      </c>
      <c r="G43" s="17">
        <f>+G54+G66+G78</f>
        <v>21.1</v>
      </c>
      <c r="H43" s="17">
        <f>+H54+H66+H78</f>
        <v>29.11</v>
      </c>
      <c r="I43" s="17">
        <f>+I54+I66+I78</f>
        <v>28.740000000000002</v>
      </c>
      <c r="J43" s="17">
        <f>+J54+J66+J78</f>
        <v>20.88</v>
      </c>
      <c r="K43" s="18">
        <v>99.83</v>
      </c>
      <c r="L43" s="17">
        <f>+L54+L66+L78</f>
        <v>17.75</v>
      </c>
      <c r="M43" s="17">
        <f>+M54+M66+M78</f>
        <v>32.53</v>
      </c>
      <c r="N43" s="17">
        <f>+N54+N66+N78</f>
        <v>32.01</v>
      </c>
      <c r="O43" s="17">
        <f>+O54+O66+O78</f>
        <v>19.54</v>
      </c>
      <c r="P43" s="18">
        <f t="shared" si="9"/>
        <v>101.82999999999998</v>
      </c>
      <c r="Q43" s="17">
        <f>+Q54+Q66+Q78</f>
        <v>13.15</v>
      </c>
    </row>
    <row r="44" spans="1:17" ht="15">
      <c r="A44" s="16" t="s">
        <v>28</v>
      </c>
      <c r="B44" s="17">
        <f aca="true" t="shared" si="20" ref="B44:N44">B45-B46</f>
        <v>-4.060000000000002</v>
      </c>
      <c r="C44" s="17">
        <f t="shared" si="20"/>
        <v>9.009999999999998</v>
      </c>
      <c r="D44" s="17">
        <f t="shared" si="20"/>
        <v>11.11</v>
      </c>
      <c r="E44" s="17">
        <f t="shared" si="20"/>
        <v>-2.1599999999999966</v>
      </c>
      <c r="F44" s="18">
        <f t="shared" si="20"/>
        <v>13.899999999999977</v>
      </c>
      <c r="G44" s="17">
        <f t="shared" si="20"/>
        <v>-0.4399999999999977</v>
      </c>
      <c r="H44" s="17">
        <f t="shared" si="20"/>
        <v>9.600000000000009</v>
      </c>
      <c r="I44" s="17">
        <f t="shared" si="20"/>
        <v>16.720000000000006</v>
      </c>
      <c r="J44" s="17">
        <f t="shared" si="20"/>
        <v>5.719999999999999</v>
      </c>
      <c r="K44" s="18">
        <f t="shared" si="20"/>
        <v>31.599999999999966</v>
      </c>
      <c r="L44" s="17">
        <f t="shared" si="20"/>
        <v>1.3799999999999955</v>
      </c>
      <c r="M44" s="17">
        <f t="shared" si="20"/>
        <v>9.829999999999998</v>
      </c>
      <c r="N44" s="17">
        <f t="shared" si="20"/>
        <v>7.990000000000002</v>
      </c>
      <c r="O44" s="17">
        <f>O45-O46</f>
        <v>-6.420000000000002</v>
      </c>
      <c r="P44" s="18">
        <f>P45-P46</f>
        <v>12.779999999999973</v>
      </c>
      <c r="Q44" s="17">
        <f>Q45-Q46</f>
        <v>-0.45999999999999375</v>
      </c>
    </row>
    <row r="45" spans="1:17" ht="15">
      <c r="A45" s="16" t="s">
        <v>22</v>
      </c>
      <c r="B45" s="17">
        <v>56.57</v>
      </c>
      <c r="C45" s="17">
        <v>61.55</v>
      </c>
      <c r="D45" s="17">
        <v>63.6</v>
      </c>
      <c r="E45" s="17">
        <v>66.01</v>
      </c>
      <c r="F45" s="18">
        <v>247.73</v>
      </c>
      <c r="G45" s="17">
        <v>61.18</v>
      </c>
      <c r="H45" s="17">
        <v>64.54</v>
      </c>
      <c r="I45" s="17">
        <v>72.23</v>
      </c>
      <c r="J45" s="17">
        <v>71.7</v>
      </c>
      <c r="K45" s="18">
        <v>269.65</v>
      </c>
      <c r="L45" s="17">
        <v>61.01</v>
      </c>
      <c r="M45" s="17">
        <v>63.25</v>
      </c>
      <c r="N45" s="17">
        <v>60.22</v>
      </c>
      <c r="O45" s="17">
        <v>62.53</v>
      </c>
      <c r="P45" s="18">
        <f t="shared" si="9"/>
        <v>247.01</v>
      </c>
      <c r="Q45" s="17">
        <f>+Q56+Q68+Q80</f>
        <v>47.59</v>
      </c>
    </row>
    <row r="46" spans="1:17" ht="15">
      <c r="A46" s="16" t="s">
        <v>23</v>
      </c>
      <c r="B46" s="17">
        <v>60.63</v>
      </c>
      <c r="C46" s="17">
        <v>52.54</v>
      </c>
      <c r="D46" s="17">
        <v>52.49</v>
      </c>
      <c r="E46" s="17">
        <v>68.17</v>
      </c>
      <c r="F46" s="18">
        <v>233.83</v>
      </c>
      <c r="G46" s="17">
        <v>61.62</v>
      </c>
      <c r="H46" s="17">
        <v>54.94</v>
      </c>
      <c r="I46" s="17">
        <v>55.51</v>
      </c>
      <c r="J46" s="17">
        <v>65.98</v>
      </c>
      <c r="K46" s="18">
        <v>238.05</v>
      </c>
      <c r="L46" s="17">
        <v>59.63</v>
      </c>
      <c r="M46" s="17">
        <v>53.42</v>
      </c>
      <c r="N46" s="17">
        <v>52.23</v>
      </c>
      <c r="O46" s="17">
        <v>68.95</v>
      </c>
      <c r="P46" s="18">
        <f t="shared" si="9"/>
        <v>234.23000000000002</v>
      </c>
      <c r="Q46" s="17">
        <f>+Q57+Q69+Q81</f>
        <v>48.05</v>
      </c>
    </row>
    <row r="47" spans="1:17" ht="15">
      <c r="A47" s="16" t="s">
        <v>29</v>
      </c>
      <c r="B47" s="17">
        <f aca="true" t="shared" si="21" ref="B47:N47">B48-B49</f>
        <v>-0.15000000000000036</v>
      </c>
      <c r="C47" s="17">
        <f t="shared" si="21"/>
        <v>-0.8000000000000007</v>
      </c>
      <c r="D47" s="17">
        <f t="shared" si="21"/>
        <v>2.380000000000001</v>
      </c>
      <c r="E47" s="17">
        <f t="shared" si="21"/>
        <v>2.8499999999999996</v>
      </c>
      <c r="F47" s="18">
        <f t="shared" si="21"/>
        <v>4.280000000000008</v>
      </c>
      <c r="G47" s="17">
        <f t="shared" si="21"/>
        <v>3.5599999999999987</v>
      </c>
      <c r="H47" s="17">
        <f t="shared" si="21"/>
        <v>1.0299999999999994</v>
      </c>
      <c r="I47" s="17">
        <f t="shared" si="21"/>
        <v>2.209999999999999</v>
      </c>
      <c r="J47" s="17">
        <f t="shared" si="21"/>
        <v>3.24</v>
      </c>
      <c r="K47" s="18">
        <f t="shared" si="21"/>
        <v>10.039999999999992</v>
      </c>
      <c r="L47" s="17">
        <f t="shared" si="21"/>
        <v>1.200000000000001</v>
      </c>
      <c r="M47" s="17">
        <f t="shared" si="21"/>
        <v>2.4400000000000013</v>
      </c>
      <c r="N47" s="17">
        <f t="shared" si="21"/>
        <v>2.7200000000000024</v>
      </c>
      <c r="O47" s="17">
        <f>O48-O49</f>
        <v>0.08000000000000185</v>
      </c>
      <c r="P47" s="18">
        <f>P48-P49</f>
        <v>6.439999999999998</v>
      </c>
      <c r="Q47" s="17">
        <f>Q48-Q49</f>
        <v>0.5299999999999994</v>
      </c>
    </row>
    <row r="48" spans="1:17" ht="15">
      <c r="A48" s="16" t="s">
        <v>22</v>
      </c>
      <c r="B48" s="17">
        <f>+B59+B71+B83+B86</f>
        <v>10.92</v>
      </c>
      <c r="C48" s="17">
        <f aca="true" t="shared" si="22" ref="C48:E49">+C59+C71+C83+C86</f>
        <v>12.18</v>
      </c>
      <c r="D48" s="17">
        <f t="shared" si="22"/>
        <v>15.100000000000001</v>
      </c>
      <c r="E48" s="17">
        <f t="shared" si="22"/>
        <v>13.399999999999999</v>
      </c>
      <c r="F48" s="18">
        <v>51.6</v>
      </c>
      <c r="G48" s="17">
        <f>+G59+G71+G83+G86</f>
        <v>13.59</v>
      </c>
      <c r="H48" s="17">
        <f aca="true" t="shared" si="23" ref="H48:J49">+H59+H71+H83+H86</f>
        <v>14.25</v>
      </c>
      <c r="I48" s="17">
        <f t="shared" si="23"/>
        <v>15.260000000000002</v>
      </c>
      <c r="J48" s="17">
        <f t="shared" si="23"/>
        <v>15.2</v>
      </c>
      <c r="K48" s="18">
        <v>58.3</v>
      </c>
      <c r="L48" s="17">
        <f>+L59+L71+L83+L86</f>
        <v>13.66</v>
      </c>
      <c r="M48" s="17">
        <f aca="true" t="shared" si="24" ref="M48:O49">+M59+M71+M83+M86</f>
        <v>14.71</v>
      </c>
      <c r="N48" s="17">
        <f t="shared" si="24"/>
        <v>15.730000000000002</v>
      </c>
      <c r="O48" s="17">
        <f t="shared" si="24"/>
        <v>13.850000000000001</v>
      </c>
      <c r="P48" s="18">
        <v>57.95</v>
      </c>
      <c r="Q48" s="17">
        <f>+Q59+Q71+Q83+Q86</f>
        <v>9.51</v>
      </c>
    </row>
    <row r="49" spans="1:17" ht="15">
      <c r="A49" s="16" t="s">
        <v>23</v>
      </c>
      <c r="B49" s="17">
        <f>+B60+B72+B84+B87</f>
        <v>11.07</v>
      </c>
      <c r="C49" s="17">
        <f t="shared" si="22"/>
        <v>12.98</v>
      </c>
      <c r="D49" s="17">
        <f t="shared" si="22"/>
        <v>12.72</v>
      </c>
      <c r="E49" s="17">
        <f t="shared" si="22"/>
        <v>10.549999999999999</v>
      </c>
      <c r="F49" s="18">
        <v>47.31999999999999</v>
      </c>
      <c r="G49" s="17">
        <f>+G60+G72+G84+G87</f>
        <v>10.030000000000001</v>
      </c>
      <c r="H49" s="17">
        <f t="shared" si="23"/>
        <v>13.22</v>
      </c>
      <c r="I49" s="17">
        <f t="shared" si="23"/>
        <v>13.050000000000002</v>
      </c>
      <c r="J49" s="17">
        <f t="shared" si="23"/>
        <v>11.959999999999999</v>
      </c>
      <c r="K49" s="18">
        <v>48.260000000000005</v>
      </c>
      <c r="L49" s="17">
        <f>+L60+L72+L84+L87</f>
        <v>12.459999999999999</v>
      </c>
      <c r="M49" s="17">
        <f t="shared" si="24"/>
        <v>12.27</v>
      </c>
      <c r="N49" s="17">
        <f t="shared" si="24"/>
        <v>13.01</v>
      </c>
      <c r="O49" s="17">
        <f t="shared" si="24"/>
        <v>13.77</v>
      </c>
      <c r="P49" s="18">
        <v>51.510000000000005</v>
      </c>
      <c r="Q49" s="17">
        <f>+Q60+Q72+Q84+Q87</f>
        <v>8.98</v>
      </c>
    </row>
    <row r="50" spans="1:17" ht="15">
      <c r="A50" s="16" t="s">
        <v>30</v>
      </c>
      <c r="B50" s="17">
        <f aca="true" t="shared" si="25" ref="B50:Q50">B51-B52</f>
        <v>-3.0000000000000004</v>
      </c>
      <c r="C50" s="17">
        <f t="shared" si="25"/>
        <v>-3.98</v>
      </c>
      <c r="D50" s="17">
        <f t="shared" si="25"/>
        <v>-4.41</v>
      </c>
      <c r="E50" s="17">
        <f t="shared" si="25"/>
        <v>-3.2</v>
      </c>
      <c r="F50" s="18">
        <f t="shared" si="25"/>
        <v>-14.590000000000002</v>
      </c>
      <c r="G50" s="17">
        <f t="shared" si="25"/>
        <v>-2.8699999999999997</v>
      </c>
      <c r="H50" s="17">
        <f t="shared" si="25"/>
        <v>-3.1100000000000003</v>
      </c>
      <c r="I50" s="17">
        <f t="shared" si="25"/>
        <v>-4.58</v>
      </c>
      <c r="J50" s="17">
        <f t="shared" si="25"/>
        <v>-4.499999999999999</v>
      </c>
      <c r="K50" s="18">
        <f t="shared" si="25"/>
        <v>-15.059999999999999</v>
      </c>
      <c r="L50" s="17">
        <f t="shared" si="25"/>
        <v>-3.9699999999999998</v>
      </c>
      <c r="M50" s="17">
        <f t="shared" si="25"/>
        <v>-4.67</v>
      </c>
      <c r="N50" s="17">
        <f t="shared" si="25"/>
        <v>-5.199999999999999</v>
      </c>
      <c r="O50" s="17">
        <f t="shared" si="25"/>
        <v>-5.470000000000001</v>
      </c>
      <c r="P50" s="18">
        <f t="shared" si="25"/>
        <v>-19.310000000000002</v>
      </c>
      <c r="Q50" s="17">
        <f t="shared" si="25"/>
        <v>-2.9000000000000004</v>
      </c>
    </row>
    <row r="51" spans="1:17" ht="15">
      <c r="A51" s="16" t="s">
        <v>22</v>
      </c>
      <c r="B51" s="17">
        <f>+B56+B59</f>
        <v>0.42</v>
      </c>
      <c r="C51" s="17">
        <f>+C56+C59</f>
        <v>0.85</v>
      </c>
      <c r="D51" s="17">
        <f aca="true" t="shared" si="26" ref="D51:Q51">+D56+D59</f>
        <v>1.13</v>
      </c>
      <c r="E51" s="17">
        <f t="shared" si="26"/>
        <v>0.95</v>
      </c>
      <c r="F51" s="18">
        <f t="shared" si="26"/>
        <v>3.35</v>
      </c>
      <c r="G51" s="17">
        <f t="shared" si="26"/>
        <v>0.64</v>
      </c>
      <c r="H51" s="17">
        <f t="shared" si="26"/>
        <v>1.2</v>
      </c>
      <c r="I51" s="17">
        <f t="shared" si="26"/>
        <v>1.23</v>
      </c>
      <c r="J51" s="17">
        <f t="shared" si="26"/>
        <v>1.4100000000000001</v>
      </c>
      <c r="K51" s="18">
        <f t="shared" si="26"/>
        <v>4.48</v>
      </c>
      <c r="L51" s="17">
        <f t="shared" si="26"/>
        <v>1.28</v>
      </c>
      <c r="M51" s="17">
        <f t="shared" si="26"/>
        <v>1.3199999999999998</v>
      </c>
      <c r="N51" s="17">
        <f t="shared" si="26"/>
        <v>2.23</v>
      </c>
      <c r="O51" s="17">
        <f t="shared" si="26"/>
        <v>1.7999999999999998</v>
      </c>
      <c r="P51" s="18">
        <f t="shared" si="26"/>
        <v>6.629999999999999</v>
      </c>
      <c r="Q51" s="17">
        <f t="shared" si="26"/>
        <v>1.8</v>
      </c>
    </row>
    <row r="52" spans="1:17" ht="15">
      <c r="A52" s="16" t="s">
        <v>23</v>
      </c>
      <c r="B52" s="17">
        <f>+B54+B57+B60</f>
        <v>3.4200000000000004</v>
      </c>
      <c r="C52" s="17">
        <f>+C54+C57+C60</f>
        <v>4.83</v>
      </c>
      <c r="D52" s="17">
        <f>+D54+D57+D60</f>
        <v>5.54</v>
      </c>
      <c r="E52" s="17">
        <f>+E54+E57+E60</f>
        <v>4.15</v>
      </c>
      <c r="F52" s="18">
        <v>17.94</v>
      </c>
      <c r="G52" s="17">
        <f>+G54+G57+G60</f>
        <v>3.51</v>
      </c>
      <c r="H52" s="17">
        <f>+H54+H57+H60</f>
        <v>4.3100000000000005</v>
      </c>
      <c r="I52" s="17">
        <f>+I54+I57+I60</f>
        <v>5.81</v>
      </c>
      <c r="J52" s="17">
        <f>+J54+J57+J60</f>
        <v>5.909999999999999</v>
      </c>
      <c r="K52" s="18">
        <v>19.54</v>
      </c>
      <c r="L52" s="17">
        <f>+L54+L57+L60</f>
        <v>5.25</v>
      </c>
      <c r="M52" s="17">
        <f>+M54+M57+M60</f>
        <v>5.99</v>
      </c>
      <c r="N52" s="17">
        <f>+N54+N57+N60</f>
        <v>7.43</v>
      </c>
      <c r="O52" s="17">
        <f>+O54+O57+O60</f>
        <v>7.2700000000000005</v>
      </c>
      <c r="P52" s="18">
        <f t="shared" si="9"/>
        <v>25.94</v>
      </c>
      <c r="Q52" s="17">
        <f>+Q54+Q57+Q60</f>
        <v>4.7</v>
      </c>
    </row>
    <row r="53" spans="1:17" ht="15">
      <c r="A53" s="16" t="s">
        <v>31</v>
      </c>
      <c r="B53" s="17">
        <f>-B54</f>
        <v>0</v>
      </c>
      <c r="C53" s="17">
        <f aca="true" t="shared" si="27" ref="C53:Q53">-C54</f>
        <v>0</v>
      </c>
      <c r="D53" s="17">
        <f t="shared" si="27"/>
        <v>0</v>
      </c>
      <c r="E53" s="17">
        <f t="shared" si="27"/>
        <v>0</v>
      </c>
      <c r="F53" s="18">
        <f t="shared" si="27"/>
        <v>0</v>
      </c>
      <c r="G53" s="17">
        <f t="shared" si="27"/>
        <v>0</v>
      </c>
      <c r="H53" s="17">
        <f t="shared" si="27"/>
        <v>0</v>
      </c>
      <c r="I53" s="17">
        <f t="shared" si="27"/>
        <v>0</v>
      </c>
      <c r="J53" s="17">
        <f t="shared" si="27"/>
        <v>0</v>
      </c>
      <c r="K53" s="18">
        <f t="shared" si="27"/>
        <v>0</v>
      </c>
      <c r="L53" s="17">
        <f t="shared" si="27"/>
        <v>0</v>
      </c>
      <c r="M53" s="17">
        <f t="shared" si="27"/>
        <v>0</v>
      </c>
      <c r="N53" s="17">
        <f t="shared" si="27"/>
        <v>-0.01</v>
      </c>
      <c r="O53" s="17">
        <f t="shared" si="27"/>
        <v>0</v>
      </c>
      <c r="P53" s="18">
        <f t="shared" si="27"/>
        <v>-0.01</v>
      </c>
      <c r="Q53" s="17">
        <f t="shared" si="27"/>
        <v>0</v>
      </c>
    </row>
    <row r="54" spans="1:17" ht="15">
      <c r="A54" s="16" t="s">
        <v>33</v>
      </c>
      <c r="B54" s="17">
        <v>0</v>
      </c>
      <c r="C54" s="17">
        <v>0</v>
      </c>
      <c r="D54" s="17">
        <v>0</v>
      </c>
      <c r="E54" s="17">
        <v>0</v>
      </c>
      <c r="F54" s="18">
        <v>0</v>
      </c>
      <c r="G54" s="17">
        <v>0</v>
      </c>
      <c r="H54" s="17">
        <v>0</v>
      </c>
      <c r="I54" s="17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0.01</v>
      </c>
      <c r="O54" s="17">
        <v>0</v>
      </c>
      <c r="P54" s="18">
        <f t="shared" si="9"/>
        <v>0.01</v>
      </c>
      <c r="Q54" s="17">
        <v>0</v>
      </c>
    </row>
    <row r="55" spans="1:17" ht="15">
      <c r="A55" s="16" t="s">
        <v>34</v>
      </c>
      <c r="B55" s="17">
        <f aca="true" t="shared" si="28" ref="B55:N55">B56-B57</f>
        <v>-2.8400000000000003</v>
      </c>
      <c r="C55" s="17">
        <f t="shared" si="28"/>
        <v>-3.62</v>
      </c>
      <c r="D55" s="17">
        <f t="shared" si="28"/>
        <v>-4.26</v>
      </c>
      <c r="E55" s="17">
        <f t="shared" si="28"/>
        <v>-3.04</v>
      </c>
      <c r="F55" s="18">
        <f t="shared" si="28"/>
        <v>-13.759999999999998</v>
      </c>
      <c r="G55" s="17">
        <f t="shared" si="28"/>
        <v>-2.73</v>
      </c>
      <c r="H55" s="17">
        <f t="shared" si="28"/>
        <v>-3.0600000000000005</v>
      </c>
      <c r="I55" s="17">
        <f t="shared" si="28"/>
        <v>-4.39</v>
      </c>
      <c r="J55" s="17">
        <f t="shared" si="28"/>
        <v>-4.26</v>
      </c>
      <c r="K55" s="18">
        <f t="shared" si="28"/>
        <v>-14.44</v>
      </c>
      <c r="L55" s="17">
        <f t="shared" si="28"/>
        <v>-3.8600000000000003</v>
      </c>
      <c r="M55" s="17">
        <f t="shared" si="28"/>
        <v>-4.34</v>
      </c>
      <c r="N55" s="17">
        <f t="shared" si="28"/>
        <v>-4.71</v>
      </c>
      <c r="O55" s="17">
        <f>O56-O57</f>
        <v>-4.7700000000000005</v>
      </c>
      <c r="P55" s="18">
        <f>P56-P57</f>
        <v>-17.680000000000003</v>
      </c>
      <c r="Q55" s="17">
        <f>Q56-Q57</f>
        <v>-2.7800000000000002</v>
      </c>
    </row>
    <row r="56" spans="1:17" ht="15">
      <c r="A56" s="16" t="s">
        <v>32</v>
      </c>
      <c r="B56" s="17">
        <v>0.36</v>
      </c>
      <c r="C56" s="17">
        <v>0.63</v>
      </c>
      <c r="D56" s="17">
        <v>0.88</v>
      </c>
      <c r="E56" s="17">
        <v>0.84</v>
      </c>
      <c r="F56" s="18">
        <v>2.71</v>
      </c>
      <c r="G56" s="17">
        <v>0.38</v>
      </c>
      <c r="H56" s="17">
        <v>1.01</v>
      </c>
      <c r="I56" s="17">
        <v>0.96</v>
      </c>
      <c r="J56" s="17">
        <v>1.05</v>
      </c>
      <c r="K56" s="18">
        <v>3.4</v>
      </c>
      <c r="L56" s="17">
        <v>0.96</v>
      </c>
      <c r="M56" s="17">
        <v>0.94</v>
      </c>
      <c r="N56" s="17">
        <v>1.82</v>
      </c>
      <c r="O56" s="17">
        <v>1.39</v>
      </c>
      <c r="P56" s="18">
        <f t="shared" si="9"/>
        <v>5.109999999999999</v>
      </c>
      <c r="Q56" s="17">
        <v>1.34</v>
      </c>
    </row>
    <row r="57" spans="1:17" ht="15">
      <c r="A57" s="16" t="s">
        <v>33</v>
      </c>
      <c r="B57" s="17">
        <v>3.2</v>
      </c>
      <c r="C57" s="17">
        <v>4.25</v>
      </c>
      <c r="D57" s="17">
        <v>5.14</v>
      </c>
      <c r="E57" s="17">
        <v>3.88</v>
      </c>
      <c r="F57" s="18">
        <v>16.47</v>
      </c>
      <c r="G57" s="17">
        <v>3.11</v>
      </c>
      <c r="H57" s="17">
        <v>4.07</v>
      </c>
      <c r="I57" s="17">
        <v>5.35</v>
      </c>
      <c r="J57" s="17">
        <v>5.31</v>
      </c>
      <c r="K57" s="18">
        <v>17.84</v>
      </c>
      <c r="L57" s="17">
        <v>4.82</v>
      </c>
      <c r="M57" s="17">
        <v>5.28</v>
      </c>
      <c r="N57" s="17">
        <v>6.53</v>
      </c>
      <c r="O57" s="17">
        <v>6.16</v>
      </c>
      <c r="P57" s="18">
        <f t="shared" si="9"/>
        <v>22.790000000000003</v>
      </c>
      <c r="Q57" s="17">
        <v>4.12</v>
      </c>
    </row>
    <row r="58" spans="1:17" ht="15">
      <c r="A58" s="16" t="s">
        <v>35</v>
      </c>
      <c r="B58" s="17">
        <f aca="true" t="shared" si="29" ref="B58:N58">B59-B60</f>
        <v>-0.16</v>
      </c>
      <c r="C58" s="17">
        <f t="shared" si="29"/>
        <v>-0.36</v>
      </c>
      <c r="D58" s="17">
        <f t="shared" si="29"/>
        <v>-0.15000000000000002</v>
      </c>
      <c r="E58" s="17">
        <f t="shared" si="29"/>
        <v>-0.16000000000000003</v>
      </c>
      <c r="F58" s="18">
        <f t="shared" si="29"/>
        <v>-0.83</v>
      </c>
      <c r="G58" s="17">
        <f t="shared" si="29"/>
        <v>-0.14</v>
      </c>
      <c r="H58" s="17">
        <f t="shared" si="29"/>
        <v>-0.04999999999999999</v>
      </c>
      <c r="I58" s="17">
        <f t="shared" si="29"/>
        <v>-0.19</v>
      </c>
      <c r="J58" s="17">
        <f t="shared" si="29"/>
        <v>-0.24</v>
      </c>
      <c r="K58" s="18">
        <f t="shared" si="29"/>
        <v>-0.6199999999999999</v>
      </c>
      <c r="L58" s="17">
        <f t="shared" si="29"/>
        <v>-0.10999999999999999</v>
      </c>
      <c r="M58" s="17">
        <f t="shared" si="29"/>
        <v>-0.32999999999999996</v>
      </c>
      <c r="N58" s="17">
        <f t="shared" si="29"/>
        <v>-0.48000000000000004</v>
      </c>
      <c r="O58" s="17">
        <f>O59-O60</f>
        <v>-0.7000000000000002</v>
      </c>
      <c r="P58" s="18">
        <f>P59-P60</f>
        <v>-1.6199999999999999</v>
      </c>
      <c r="Q58" s="17">
        <f>Q59-Q60</f>
        <v>-0.11999999999999994</v>
      </c>
    </row>
    <row r="59" spans="1:17" ht="15">
      <c r="A59" s="16" t="s">
        <v>32</v>
      </c>
      <c r="B59" s="17">
        <v>0.06</v>
      </c>
      <c r="C59" s="17">
        <v>0.22</v>
      </c>
      <c r="D59" s="17">
        <v>0.25</v>
      </c>
      <c r="E59" s="17">
        <v>0.11</v>
      </c>
      <c r="F59" s="18">
        <v>0.64</v>
      </c>
      <c r="G59" s="17">
        <v>0.26</v>
      </c>
      <c r="H59" s="17">
        <v>0.19</v>
      </c>
      <c r="I59" s="17">
        <v>0.27</v>
      </c>
      <c r="J59" s="17">
        <v>0.36</v>
      </c>
      <c r="K59" s="18">
        <v>1.08</v>
      </c>
      <c r="L59" s="17">
        <v>0.32</v>
      </c>
      <c r="M59" s="17">
        <v>0.38</v>
      </c>
      <c r="N59" s="17">
        <v>0.41</v>
      </c>
      <c r="O59" s="17">
        <v>0.41</v>
      </c>
      <c r="P59" s="18">
        <f t="shared" si="9"/>
        <v>1.5199999999999998</v>
      </c>
      <c r="Q59" s="17">
        <v>0.46</v>
      </c>
    </row>
    <row r="60" spans="1:17" ht="15">
      <c r="A60" s="16" t="s">
        <v>33</v>
      </c>
      <c r="B60" s="17">
        <v>0.22</v>
      </c>
      <c r="C60" s="17">
        <v>0.58</v>
      </c>
      <c r="D60" s="17">
        <v>0.4</v>
      </c>
      <c r="E60" s="17">
        <v>0.27</v>
      </c>
      <c r="F60" s="18">
        <v>1.47</v>
      </c>
      <c r="G60" s="17">
        <v>0.4</v>
      </c>
      <c r="H60" s="17">
        <v>0.24</v>
      </c>
      <c r="I60" s="17">
        <v>0.46</v>
      </c>
      <c r="J60" s="17">
        <v>0.6</v>
      </c>
      <c r="K60" s="18">
        <v>1.7</v>
      </c>
      <c r="L60" s="17">
        <v>0.43</v>
      </c>
      <c r="M60" s="17">
        <v>0.71</v>
      </c>
      <c r="N60" s="17">
        <v>0.89</v>
      </c>
      <c r="O60" s="17">
        <v>1.11</v>
      </c>
      <c r="P60" s="18">
        <f t="shared" si="9"/>
        <v>3.1399999999999997</v>
      </c>
      <c r="Q60" s="17">
        <v>0.58</v>
      </c>
    </row>
    <row r="61" spans="1:17" ht="15">
      <c r="A61" s="16" t="s">
        <v>36</v>
      </c>
      <c r="B61" s="17">
        <f aca="true" t="shared" si="30" ref="B61:N61">B62-B63</f>
        <v>0.21000000000000085</v>
      </c>
      <c r="C61" s="17">
        <f t="shared" si="30"/>
        <v>-4.100000000000001</v>
      </c>
      <c r="D61" s="17">
        <f t="shared" si="30"/>
        <v>-2.129999999999999</v>
      </c>
      <c r="E61" s="17">
        <f t="shared" si="30"/>
        <v>0.11999999999999744</v>
      </c>
      <c r="F61" s="18">
        <f t="shared" si="30"/>
        <v>-5.8999999999999915</v>
      </c>
      <c r="G61" s="17">
        <f t="shared" si="30"/>
        <v>1.7299999999999969</v>
      </c>
      <c r="H61" s="17">
        <f t="shared" si="30"/>
        <v>-1.490000000000002</v>
      </c>
      <c r="I61" s="17">
        <f t="shared" si="30"/>
        <v>1.4199999999999946</v>
      </c>
      <c r="J61" s="17">
        <f t="shared" si="30"/>
        <v>4.590000000000003</v>
      </c>
      <c r="K61" s="18">
        <f t="shared" si="30"/>
        <v>6.25</v>
      </c>
      <c r="L61" s="17">
        <f t="shared" si="30"/>
        <v>2.830000000000002</v>
      </c>
      <c r="M61" s="17">
        <f t="shared" si="30"/>
        <v>-3.240000000000002</v>
      </c>
      <c r="N61" s="17">
        <f t="shared" si="30"/>
        <v>-3.3599999999999994</v>
      </c>
      <c r="O61" s="17">
        <f>O62-O63</f>
        <v>-1.3399999999999963</v>
      </c>
      <c r="P61" s="18">
        <f>P62-P63</f>
        <v>-5.109999999999985</v>
      </c>
      <c r="Q61" s="17">
        <f>Q62-Q63</f>
        <v>-1.5899999999999999</v>
      </c>
    </row>
    <row r="62" spans="1:17" ht="15">
      <c r="A62" s="16" t="s">
        <v>22</v>
      </c>
      <c r="B62" s="17">
        <f>+B65+B68+B71</f>
        <v>20.01</v>
      </c>
      <c r="C62" s="17">
        <f aca="true" t="shared" si="31" ref="C62:E63">+C65+C68+C71</f>
        <v>27.11</v>
      </c>
      <c r="D62" s="17">
        <f t="shared" si="31"/>
        <v>31.34</v>
      </c>
      <c r="E62" s="17">
        <f t="shared" si="31"/>
        <v>28.16</v>
      </c>
      <c r="F62" s="18">
        <v>106.62</v>
      </c>
      <c r="G62" s="17">
        <f>+G65+G68+G71</f>
        <v>26.72</v>
      </c>
      <c r="H62" s="17">
        <f aca="true" t="shared" si="32" ref="H62:J63">+H65+H68+H71</f>
        <v>33.3</v>
      </c>
      <c r="I62" s="17">
        <f t="shared" si="32"/>
        <v>35.15</v>
      </c>
      <c r="J62" s="17">
        <f t="shared" si="32"/>
        <v>30.660000000000004</v>
      </c>
      <c r="K62" s="18">
        <v>125.83</v>
      </c>
      <c r="L62" s="17">
        <f>+L65+L68+L71</f>
        <v>26.35</v>
      </c>
      <c r="M62" s="17">
        <f aca="true" t="shared" si="33" ref="M62:O63">+M65+M68+M71</f>
        <v>35.93</v>
      </c>
      <c r="N62" s="17">
        <f t="shared" si="33"/>
        <v>33.59</v>
      </c>
      <c r="O62" s="17">
        <f t="shared" si="33"/>
        <v>26.240000000000002</v>
      </c>
      <c r="P62" s="18">
        <f t="shared" si="9"/>
        <v>122.11000000000001</v>
      </c>
      <c r="Q62" s="17">
        <f>+Q65+Q68+Q71</f>
        <v>16.07</v>
      </c>
    </row>
    <row r="63" spans="1:17" ht="15">
      <c r="A63" s="16" t="s">
        <v>23</v>
      </c>
      <c r="B63" s="17">
        <f>+B66+B69+B72</f>
        <v>19.8</v>
      </c>
      <c r="C63" s="17">
        <f t="shared" si="31"/>
        <v>31.21</v>
      </c>
      <c r="D63" s="17">
        <f t="shared" si="31"/>
        <v>33.47</v>
      </c>
      <c r="E63" s="17">
        <f t="shared" si="31"/>
        <v>28.040000000000003</v>
      </c>
      <c r="F63" s="18">
        <v>112.52</v>
      </c>
      <c r="G63" s="17">
        <f>+G66+G69+G72</f>
        <v>24.990000000000002</v>
      </c>
      <c r="H63" s="17">
        <f t="shared" si="32"/>
        <v>34.79</v>
      </c>
      <c r="I63" s="17">
        <f t="shared" si="32"/>
        <v>33.730000000000004</v>
      </c>
      <c r="J63" s="17">
        <f t="shared" si="32"/>
        <v>26.07</v>
      </c>
      <c r="K63" s="18">
        <v>119.58</v>
      </c>
      <c r="L63" s="17">
        <f>+L66+L69+L72</f>
        <v>23.52</v>
      </c>
      <c r="M63" s="17">
        <f t="shared" si="33"/>
        <v>39.17</v>
      </c>
      <c r="N63" s="17">
        <f t="shared" si="33"/>
        <v>36.95</v>
      </c>
      <c r="O63" s="17">
        <f t="shared" si="33"/>
        <v>27.58</v>
      </c>
      <c r="P63" s="18">
        <f t="shared" si="9"/>
        <v>127.22</v>
      </c>
      <c r="Q63" s="17">
        <f>+Q66+Q69+Q72</f>
        <v>17.66</v>
      </c>
    </row>
    <row r="64" spans="1:17" ht="15">
      <c r="A64" s="16" t="s">
        <v>31</v>
      </c>
      <c r="B64" s="17">
        <f aca="true" t="shared" si="34" ref="B64:N64">B65-B66</f>
        <v>-0.13000000000000078</v>
      </c>
      <c r="C64" s="17">
        <f t="shared" si="34"/>
        <v>-3.0700000000000003</v>
      </c>
      <c r="D64" s="17">
        <f t="shared" si="34"/>
        <v>-4.289999999999999</v>
      </c>
      <c r="E64" s="17">
        <f t="shared" si="34"/>
        <v>-2.9400000000000013</v>
      </c>
      <c r="F64" s="18">
        <f t="shared" si="34"/>
        <v>-10.429999999999993</v>
      </c>
      <c r="G64" s="17">
        <f t="shared" si="34"/>
        <v>-3.330000000000002</v>
      </c>
      <c r="H64" s="17">
        <f t="shared" si="34"/>
        <v>-4.460000000000001</v>
      </c>
      <c r="I64" s="17">
        <f t="shared" si="34"/>
        <v>-3.25</v>
      </c>
      <c r="J64" s="17">
        <f t="shared" si="34"/>
        <v>-0.04999999999999716</v>
      </c>
      <c r="K64" s="18">
        <f t="shared" si="34"/>
        <v>-11.090000000000003</v>
      </c>
      <c r="L64" s="17">
        <f t="shared" si="34"/>
        <v>-1.7400000000000002</v>
      </c>
      <c r="M64" s="17">
        <f t="shared" si="34"/>
        <v>-6.400000000000002</v>
      </c>
      <c r="N64" s="17">
        <f t="shared" si="34"/>
        <v>-8.829999999999998</v>
      </c>
      <c r="O64" s="17">
        <f>O65-O66</f>
        <v>-1.7599999999999998</v>
      </c>
      <c r="P64" s="18">
        <f>P65-P66</f>
        <v>-18.72999999999999</v>
      </c>
      <c r="Q64" s="17">
        <f>Q65-Q66</f>
        <v>0.05999999999999872</v>
      </c>
    </row>
    <row r="65" spans="1:17" ht="15">
      <c r="A65" s="16" t="s">
        <v>32</v>
      </c>
      <c r="B65" s="17">
        <v>11.53</v>
      </c>
      <c r="C65" s="17">
        <v>17.75</v>
      </c>
      <c r="D65" s="17">
        <v>18.98</v>
      </c>
      <c r="E65" s="17">
        <v>17</v>
      </c>
      <c r="F65" s="18">
        <v>65.26</v>
      </c>
      <c r="G65" s="17">
        <v>15.02</v>
      </c>
      <c r="H65" s="17">
        <v>21.32</v>
      </c>
      <c r="I65" s="17">
        <v>21</v>
      </c>
      <c r="J65" s="17">
        <v>17.44</v>
      </c>
      <c r="K65" s="18">
        <v>74.78</v>
      </c>
      <c r="L65" s="17">
        <v>13.28</v>
      </c>
      <c r="M65" s="17">
        <v>23.58</v>
      </c>
      <c r="N65" s="17">
        <v>19.53</v>
      </c>
      <c r="O65" s="17">
        <v>15.12</v>
      </c>
      <c r="P65" s="18">
        <f t="shared" si="9"/>
        <v>71.51</v>
      </c>
      <c r="Q65" s="17">
        <v>11.37</v>
      </c>
    </row>
    <row r="66" spans="1:17" ht="15">
      <c r="A66" s="16" t="s">
        <v>33</v>
      </c>
      <c r="B66" s="17">
        <v>11.66</v>
      </c>
      <c r="C66" s="17">
        <v>20.82</v>
      </c>
      <c r="D66" s="17">
        <v>23.27</v>
      </c>
      <c r="E66" s="17">
        <v>19.94</v>
      </c>
      <c r="F66" s="18">
        <v>75.69</v>
      </c>
      <c r="G66" s="17">
        <v>18.35</v>
      </c>
      <c r="H66" s="17">
        <v>25.78</v>
      </c>
      <c r="I66" s="17">
        <v>24.25</v>
      </c>
      <c r="J66" s="17">
        <v>17.49</v>
      </c>
      <c r="K66" s="18">
        <v>85.87</v>
      </c>
      <c r="L66" s="17">
        <v>15.02</v>
      </c>
      <c r="M66" s="17">
        <v>29.98</v>
      </c>
      <c r="N66" s="17">
        <v>28.36</v>
      </c>
      <c r="O66" s="17">
        <v>16.88</v>
      </c>
      <c r="P66" s="18">
        <f t="shared" si="9"/>
        <v>90.24</v>
      </c>
      <c r="Q66" s="17">
        <v>11.31</v>
      </c>
    </row>
    <row r="67" spans="1:17" ht="15">
      <c r="A67" s="16" t="s">
        <v>34</v>
      </c>
      <c r="B67" s="17">
        <f aca="true" t="shared" si="35" ref="B67:N67">B68-B69</f>
        <v>2.35</v>
      </c>
      <c r="C67" s="17">
        <f t="shared" si="35"/>
        <v>2.8299999999999996</v>
      </c>
      <c r="D67" s="17">
        <f t="shared" si="35"/>
        <v>3.25</v>
      </c>
      <c r="E67" s="17">
        <f t="shared" si="35"/>
        <v>2.9700000000000006</v>
      </c>
      <c r="F67" s="18">
        <f t="shared" si="35"/>
        <v>11.400000000000002</v>
      </c>
      <c r="G67" s="17">
        <f t="shared" si="35"/>
        <v>3.8599999999999994</v>
      </c>
      <c r="H67" s="17">
        <f t="shared" si="35"/>
        <v>4.1899999999999995</v>
      </c>
      <c r="I67" s="17">
        <f t="shared" si="35"/>
        <v>5.2</v>
      </c>
      <c r="J67" s="17">
        <f t="shared" si="35"/>
        <v>4.55</v>
      </c>
      <c r="K67" s="18">
        <f t="shared" si="35"/>
        <v>17.8</v>
      </c>
      <c r="L67" s="17">
        <f t="shared" si="35"/>
        <v>4.34</v>
      </c>
      <c r="M67" s="17">
        <f t="shared" si="35"/>
        <v>2.93</v>
      </c>
      <c r="N67" s="17">
        <f t="shared" si="35"/>
        <v>3.54</v>
      </c>
      <c r="O67" s="17">
        <f>O68-O69</f>
        <v>1.69</v>
      </c>
      <c r="P67" s="18">
        <f>P68-P69</f>
        <v>12.5</v>
      </c>
      <c r="Q67" s="17">
        <f>Q68-Q69</f>
        <v>-0.15999999999999992</v>
      </c>
    </row>
    <row r="68" spans="1:17" ht="15">
      <c r="A68" s="16" t="s">
        <v>32</v>
      </c>
      <c r="B68" s="17">
        <v>4.04</v>
      </c>
      <c r="C68" s="17">
        <v>5.06</v>
      </c>
      <c r="D68" s="17">
        <v>5.04</v>
      </c>
      <c r="E68" s="17">
        <v>5.23</v>
      </c>
      <c r="F68" s="18">
        <v>19.37</v>
      </c>
      <c r="G68" s="17">
        <v>5.35</v>
      </c>
      <c r="H68" s="17">
        <v>5.8</v>
      </c>
      <c r="I68" s="17">
        <v>6.7</v>
      </c>
      <c r="J68" s="17">
        <v>6.51</v>
      </c>
      <c r="K68" s="18">
        <v>24.36</v>
      </c>
      <c r="L68" s="17">
        <v>5.7</v>
      </c>
      <c r="M68" s="17">
        <v>4.37</v>
      </c>
      <c r="N68" s="17">
        <v>4.68</v>
      </c>
      <c r="O68" s="17">
        <v>4.22</v>
      </c>
      <c r="P68" s="18">
        <f aca="true" t="shared" si="36" ref="P68:P129">SUM(L68:O68)</f>
        <v>18.97</v>
      </c>
      <c r="Q68" s="17">
        <v>1.22</v>
      </c>
    </row>
    <row r="69" spans="1:17" ht="15">
      <c r="A69" s="16" t="s">
        <v>33</v>
      </c>
      <c r="B69" s="17">
        <v>1.69</v>
      </c>
      <c r="C69" s="17">
        <v>2.23</v>
      </c>
      <c r="D69" s="17">
        <v>1.79</v>
      </c>
      <c r="E69" s="17">
        <v>2.26</v>
      </c>
      <c r="F69" s="18">
        <v>7.97</v>
      </c>
      <c r="G69" s="17">
        <v>1.49</v>
      </c>
      <c r="H69" s="17">
        <v>1.61</v>
      </c>
      <c r="I69" s="17">
        <v>1.5</v>
      </c>
      <c r="J69" s="17">
        <v>1.96</v>
      </c>
      <c r="K69" s="18">
        <v>6.56</v>
      </c>
      <c r="L69" s="17">
        <v>1.36</v>
      </c>
      <c r="M69" s="17">
        <v>1.44</v>
      </c>
      <c r="N69" s="17">
        <v>1.14</v>
      </c>
      <c r="O69" s="17">
        <v>2.53</v>
      </c>
      <c r="P69" s="18">
        <f t="shared" si="36"/>
        <v>6.469999999999999</v>
      </c>
      <c r="Q69" s="17">
        <v>1.38</v>
      </c>
    </row>
    <row r="70" spans="1:17" ht="15">
      <c r="A70" s="16" t="s">
        <v>35</v>
      </c>
      <c r="B70" s="17">
        <f aca="true" t="shared" si="37" ref="B70:N70">B71-B72</f>
        <v>-2.01</v>
      </c>
      <c r="C70" s="17">
        <f t="shared" si="37"/>
        <v>-3.8600000000000003</v>
      </c>
      <c r="D70" s="17">
        <f t="shared" si="37"/>
        <v>-1.0899999999999999</v>
      </c>
      <c r="E70" s="17">
        <f t="shared" si="37"/>
        <v>0.08999999999999986</v>
      </c>
      <c r="F70" s="18">
        <f t="shared" si="37"/>
        <v>-6.870000000000001</v>
      </c>
      <c r="G70" s="17">
        <f t="shared" si="37"/>
        <v>1.1999999999999993</v>
      </c>
      <c r="H70" s="17">
        <f t="shared" si="37"/>
        <v>-1.2200000000000006</v>
      </c>
      <c r="I70" s="17">
        <f t="shared" si="37"/>
        <v>-0.5300000000000002</v>
      </c>
      <c r="J70" s="17">
        <f t="shared" si="37"/>
        <v>0.08999999999999986</v>
      </c>
      <c r="K70" s="18">
        <f t="shared" si="37"/>
        <v>-0.4599999999999973</v>
      </c>
      <c r="L70" s="17">
        <f t="shared" si="37"/>
        <v>0.23000000000000043</v>
      </c>
      <c r="M70" s="17">
        <f t="shared" si="37"/>
        <v>0.23000000000000043</v>
      </c>
      <c r="N70" s="17">
        <f t="shared" si="37"/>
        <v>1.9300000000000006</v>
      </c>
      <c r="O70" s="17">
        <f>O71-O72</f>
        <v>-1.2699999999999996</v>
      </c>
      <c r="P70" s="18">
        <f>P71-P72</f>
        <v>1.1200000000000045</v>
      </c>
      <c r="Q70" s="17">
        <f>Q71-Q72</f>
        <v>-1.4899999999999998</v>
      </c>
    </row>
    <row r="71" spans="1:17" ht="15">
      <c r="A71" s="16" t="s">
        <v>32</v>
      </c>
      <c r="B71" s="17">
        <v>4.44</v>
      </c>
      <c r="C71" s="17">
        <v>4.3</v>
      </c>
      <c r="D71" s="17">
        <v>7.32</v>
      </c>
      <c r="E71" s="17">
        <v>5.93</v>
      </c>
      <c r="F71" s="18">
        <v>21.99</v>
      </c>
      <c r="G71" s="17">
        <v>6.35</v>
      </c>
      <c r="H71" s="17">
        <v>6.18</v>
      </c>
      <c r="I71" s="17">
        <v>7.45</v>
      </c>
      <c r="J71" s="17">
        <v>6.71</v>
      </c>
      <c r="K71" s="18">
        <v>26.69</v>
      </c>
      <c r="L71" s="17">
        <v>7.37</v>
      </c>
      <c r="M71" s="17">
        <v>7.98</v>
      </c>
      <c r="N71" s="17">
        <v>9.38</v>
      </c>
      <c r="O71" s="17">
        <v>6.9</v>
      </c>
      <c r="P71" s="18">
        <f t="shared" si="36"/>
        <v>31.630000000000003</v>
      </c>
      <c r="Q71" s="17">
        <v>3.48</v>
      </c>
    </row>
    <row r="72" spans="1:17" ht="15">
      <c r="A72" s="16" t="s">
        <v>33</v>
      </c>
      <c r="B72" s="17">
        <v>6.45</v>
      </c>
      <c r="C72" s="17">
        <v>8.16</v>
      </c>
      <c r="D72" s="17">
        <v>8.41</v>
      </c>
      <c r="E72" s="17">
        <v>5.84</v>
      </c>
      <c r="F72" s="18">
        <v>28.86</v>
      </c>
      <c r="G72" s="17">
        <v>5.15</v>
      </c>
      <c r="H72" s="17">
        <v>7.4</v>
      </c>
      <c r="I72" s="17">
        <v>7.98</v>
      </c>
      <c r="J72" s="17">
        <v>6.62</v>
      </c>
      <c r="K72" s="18">
        <v>27.15</v>
      </c>
      <c r="L72" s="17">
        <v>7.14</v>
      </c>
      <c r="M72" s="17">
        <v>7.75</v>
      </c>
      <c r="N72" s="17">
        <v>7.45</v>
      </c>
      <c r="O72" s="17">
        <v>8.17</v>
      </c>
      <c r="P72" s="18">
        <f t="shared" si="36"/>
        <v>30.509999999999998</v>
      </c>
      <c r="Q72" s="17">
        <v>4.97</v>
      </c>
    </row>
    <row r="73" spans="1:17" ht="15">
      <c r="A73" s="16" t="s">
        <v>37</v>
      </c>
      <c r="B73" s="17">
        <f aca="true" t="shared" si="38" ref="B73:N73">B74-B75</f>
        <v>-3.0900000000000034</v>
      </c>
      <c r="C73" s="17">
        <f t="shared" si="38"/>
        <v>11.29</v>
      </c>
      <c r="D73" s="17">
        <f t="shared" si="38"/>
        <v>13.880000000000003</v>
      </c>
      <c r="E73" s="17">
        <f t="shared" si="38"/>
        <v>-0.9300000000000068</v>
      </c>
      <c r="F73" s="18">
        <f t="shared" si="38"/>
        <v>21.150000000000006</v>
      </c>
      <c r="G73" s="17">
        <f t="shared" si="38"/>
        <v>-1.1799999999999997</v>
      </c>
      <c r="H73" s="17">
        <f t="shared" si="38"/>
        <v>8.949999999999996</v>
      </c>
      <c r="I73" s="17">
        <f t="shared" si="38"/>
        <v>17.54999999999999</v>
      </c>
      <c r="J73" s="17">
        <f t="shared" si="38"/>
        <v>7.170000000000002</v>
      </c>
      <c r="K73" s="18">
        <f t="shared" si="38"/>
        <v>32.48999999999998</v>
      </c>
      <c r="L73" s="17">
        <f t="shared" si="38"/>
        <v>-0.36999999999999744</v>
      </c>
      <c r="M73" s="17">
        <f t="shared" si="38"/>
        <v>11.959999999999994</v>
      </c>
      <c r="N73" s="17">
        <f t="shared" si="38"/>
        <v>8.969999999999992</v>
      </c>
      <c r="O73" s="17">
        <f>O74-O75</f>
        <v>-3.3100000000000023</v>
      </c>
      <c r="P73" s="18">
        <f>P74-P75</f>
        <v>17.25</v>
      </c>
      <c r="Q73" s="17">
        <f>Q74-Q75</f>
        <v>2.7900000000000063</v>
      </c>
    </row>
    <row r="74" spans="1:17" ht="15">
      <c r="A74" s="16" t="s">
        <v>22</v>
      </c>
      <c r="B74" s="17">
        <f aca="true" t="shared" si="39" ref="B74:E75">+B77+B80+B83</f>
        <v>57.49</v>
      </c>
      <c r="C74" s="17">
        <f t="shared" si="39"/>
        <v>62.89</v>
      </c>
      <c r="D74" s="17">
        <f t="shared" si="39"/>
        <v>65.64</v>
      </c>
      <c r="E74" s="17">
        <f t="shared" si="39"/>
        <v>67.14</v>
      </c>
      <c r="F74" s="18">
        <v>253.16</v>
      </c>
      <c r="G74" s="17">
        <f aca="true" t="shared" si="40" ref="G74:J75">+G77+G80+G83</f>
        <v>61.45</v>
      </c>
      <c r="H74" s="17">
        <f t="shared" si="40"/>
        <v>65.61999999999999</v>
      </c>
      <c r="I74" s="17">
        <f t="shared" si="40"/>
        <v>73.83999999999999</v>
      </c>
      <c r="J74" s="17">
        <f t="shared" si="40"/>
        <v>72.36</v>
      </c>
      <c r="K74" s="18">
        <v>273.27</v>
      </c>
      <c r="L74" s="17">
        <f aca="true" t="shared" si="41" ref="L74:O75">+L77+L80+L83</f>
        <v>59.18</v>
      </c>
      <c r="M74" s="17">
        <f t="shared" si="41"/>
        <v>63.489999999999995</v>
      </c>
      <c r="N74" s="17">
        <f t="shared" si="41"/>
        <v>60.029999999999994</v>
      </c>
      <c r="O74" s="17">
        <f t="shared" si="41"/>
        <v>62.08</v>
      </c>
      <c r="P74" s="18">
        <f t="shared" si="36"/>
        <v>244.77999999999997</v>
      </c>
      <c r="Q74" s="17">
        <f>+Q77+Q80+Q83</f>
        <v>49.120000000000005</v>
      </c>
    </row>
    <row r="75" spans="1:17" ht="15">
      <c r="A75" s="16" t="s">
        <v>23</v>
      </c>
      <c r="B75" s="17">
        <f t="shared" si="39"/>
        <v>60.580000000000005</v>
      </c>
      <c r="C75" s="17">
        <f t="shared" si="39"/>
        <v>51.6</v>
      </c>
      <c r="D75" s="17">
        <f t="shared" si="39"/>
        <v>51.76</v>
      </c>
      <c r="E75" s="17">
        <f t="shared" si="39"/>
        <v>68.07000000000001</v>
      </c>
      <c r="F75" s="18">
        <v>232.01</v>
      </c>
      <c r="G75" s="17">
        <f t="shared" si="40"/>
        <v>62.63</v>
      </c>
      <c r="H75" s="17">
        <f t="shared" si="40"/>
        <v>56.669999999999995</v>
      </c>
      <c r="I75" s="17">
        <f t="shared" si="40"/>
        <v>56.29</v>
      </c>
      <c r="J75" s="17">
        <f t="shared" si="40"/>
        <v>65.19</v>
      </c>
      <c r="K75" s="18">
        <v>240.78</v>
      </c>
      <c r="L75" s="17">
        <f t="shared" si="41"/>
        <v>59.55</v>
      </c>
      <c r="M75" s="17">
        <f t="shared" si="41"/>
        <v>51.53</v>
      </c>
      <c r="N75" s="17">
        <f t="shared" si="41"/>
        <v>51.06</v>
      </c>
      <c r="O75" s="17">
        <f t="shared" si="41"/>
        <v>65.39</v>
      </c>
      <c r="P75" s="18">
        <f t="shared" si="36"/>
        <v>227.52999999999997</v>
      </c>
      <c r="Q75" s="17">
        <f>+Q78+Q81+Q84</f>
        <v>46.33</v>
      </c>
    </row>
    <row r="76" spans="1:17" ht="15">
      <c r="A76" s="16" t="s">
        <v>31</v>
      </c>
      <c r="B76" s="17">
        <f aca="true" t="shared" si="42" ref="B76:N76">B77-B78</f>
        <v>0.8799999999999999</v>
      </c>
      <c r="C76" s="17">
        <f t="shared" si="42"/>
        <v>0.8799999999999999</v>
      </c>
      <c r="D76" s="17">
        <f t="shared" si="42"/>
        <v>1</v>
      </c>
      <c r="E76" s="17">
        <f t="shared" si="42"/>
        <v>0.8399999999999999</v>
      </c>
      <c r="F76" s="18">
        <f t="shared" si="42"/>
        <v>3.6000000000000014</v>
      </c>
      <c r="G76" s="17">
        <f t="shared" si="42"/>
        <v>0.10000000000000009</v>
      </c>
      <c r="H76" s="17">
        <f t="shared" si="42"/>
        <v>0.75</v>
      </c>
      <c r="I76" s="17">
        <f t="shared" si="42"/>
        <v>1.12</v>
      </c>
      <c r="J76" s="17">
        <f t="shared" si="42"/>
        <v>0.8299999999999996</v>
      </c>
      <c r="K76" s="18">
        <f t="shared" si="42"/>
        <v>2.8000000000000007</v>
      </c>
      <c r="L76" s="17">
        <f t="shared" si="42"/>
        <v>-0.04999999999999982</v>
      </c>
      <c r="M76" s="17">
        <f t="shared" si="42"/>
        <v>0.4500000000000002</v>
      </c>
      <c r="N76" s="17">
        <f t="shared" si="42"/>
        <v>0.37999999999999945</v>
      </c>
      <c r="O76" s="17">
        <f>O77-O78</f>
        <v>-0.0900000000000003</v>
      </c>
      <c r="P76" s="18">
        <f>P77-P78</f>
        <v>0.6899999999999995</v>
      </c>
      <c r="Q76" s="17">
        <f>Q77-Q78</f>
        <v>0.1499999999999999</v>
      </c>
    </row>
    <row r="77" spans="1:17" ht="15">
      <c r="A77" s="16" t="s">
        <v>32</v>
      </c>
      <c r="B77" s="17">
        <v>2.94</v>
      </c>
      <c r="C77" s="17">
        <v>3.78</v>
      </c>
      <c r="D77" s="17">
        <v>4.87</v>
      </c>
      <c r="E77" s="17">
        <v>4.04</v>
      </c>
      <c r="F77" s="18">
        <v>15.63</v>
      </c>
      <c r="G77" s="17">
        <v>2.85</v>
      </c>
      <c r="H77" s="17">
        <v>4.08</v>
      </c>
      <c r="I77" s="17">
        <v>5.61</v>
      </c>
      <c r="J77" s="17">
        <v>4.22</v>
      </c>
      <c r="K77" s="18">
        <v>16.76</v>
      </c>
      <c r="L77" s="17">
        <v>2.68</v>
      </c>
      <c r="M77" s="17">
        <v>3</v>
      </c>
      <c r="N77" s="17">
        <v>4.02</v>
      </c>
      <c r="O77" s="17">
        <v>2.57</v>
      </c>
      <c r="P77" s="18">
        <f t="shared" si="36"/>
        <v>12.27</v>
      </c>
      <c r="Q77" s="17">
        <v>1.99</v>
      </c>
    </row>
    <row r="78" spans="1:17" ht="15">
      <c r="A78" s="16" t="s">
        <v>33</v>
      </c>
      <c r="B78" s="17">
        <v>2.06</v>
      </c>
      <c r="C78" s="17">
        <v>2.9</v>
      </c>
      <c r="D78" s="17">
        <v>3.87</v>
      </c>
      <c r="E78" s="17">
        <v>3.2</v>
      </c>
      <c r="F78" s="18">
        <v>12.03</v>
      </c>
      <c r="G78" s="17">
        <v>2.75</v>
      </c>
      <c r="H78" s="17">
        <v>3.33</v>
      </c>
      <c r="I78" s="17">
        <v>4.49</v>
      </c>
      <c r="J78" s="17">
        <v>3.39</v>
      </c>
      <c r="K78" s="18">
        <v>13.96</v>
      </c>
      <c r="L78" s="17">
        <v>2.73</v>
      </c>
      <c r="M78" s="17">
        <v>2.55</v>
      </c>
      <c r="N78" s="17">
        <v>3.64</v>
      </c>
      <c r="O78" s="17">
        <v>2.66</v>
      </c>
      <c r="P78" s="18">
        <f t="shared" si="36"/>
        <v>11.58</v>
      </c>
      <c r="Q78" s="17">
        <v>1.84</v>
      </c>
    </row>
    <row r="79" spans="1:17" ht="15">
      <c r="A79" s="16" t="s">
        <v>34</v>
      </c>
      <c r="B79" s="17">
        <f aca="true" t="shared" si="43" ref="B79:N79">B80-B81</f>
        <v>-3.5700000000000003</v>
      </c>
      <c r="C79" s="17">
        <f t="shared" si="43"/>
        <v>9.799999999999997</v>
      </c>
      <c r="D79" s="17">
        <f t="shared" si="43"/>
        <v>12.119999999999997</v>
      </c>
      <c r="E79" s="17">
        <f t="shared" si="43"/>
        <v>-2.0900000000000034</v>
      </c>
      <c r="F79" s="18">
        <f t="shared" si="43"/>
        <v>16.26000000000002</v>
      </c>
      <c r="G79" s="17">
        <f t="shared" si="43"/>
        <v>-1.5700000000000003</v>
      </c>
      <c r="H79" s="17">
        <f t="shared" si="43"/>
        <v>8.469999999999999</v>
      </c>
      <c r="I79" s="17">
        <f t="shared" si="43"/>
        <v>15.909999999999997</v>
      </c>
      <c r="J79" s="17">
        <f t="shared" si="43"/>
        <v>5.43</v>
      </c>
      <c r="K79" s="18">
        <f t="shared" si="43"/>
        <v>28.23999999999998</v>
      </c>
      <c r="L79" s="17">
        <f t="shared" si="43"/>
        <v>0.8999999999999986</v>
      </c>
      <c r="M79" s="17">
        <f t="shared" si="43"/>
        <v>11.239999999999995</v>
      </c>
      <c r="N79" s="17">
        <f t="shared" si="43"/>
        <v>9.159999999999997</v>
      </c>
      <c r="O79" s="17">
        <f>O80-O81</f>
        <v>-3.3399999999999963</v>
      </c>
      <c r="P79" s="18">
        <f>P80-P81</f>
        <v>17.960000000000008</v>
      </c>
      <c r="Q79" s="17">
        <f>Q80-Q81</f>
        <v>2.480000000000004</v>
      </c>
    </row>
    <row r="80" spans="1:17" ht="15">
      <c r="A80" s="16" t="s">
        <v>32</v>
      </c>
      <c r="B80" s="17">
        <v>52.17</v>
      </c>
      <c r="C80" s="17">
        <v>55.86</v>
      </c>
      <c r="D80" s="17">
        <v>57.68</v>
      </c>
      <c r="E80" s="17">
        <v>59.94</v>
      </c>
      <c r="F80" s="18">
        <v>225.65</v>
      </c>
      <c r="G80" s="17">
        <v>55.45</v>
      </c>
      <c r="H80" s="17">
        <v>57.73</v>
      </c>
      <c r="I80" s="17">
        <v>64.57</v>
      </c>
      <c r="J80" s="17">
        <v>64.14</v>
      </c>
      <c r="K80" s="18">
        <v>241.89</v>
      </c>
      <c r="L80" s="17">
        <v>54.35</v>
      </c>
      <c r="M80" s="17">
        <v>57.94</v>
      </c>
      <c r="N80" s="17">
        <v>53.72</v>
      </c>
      <c r="O80" s="17">
        <v>56.92</v>
      </c>
      <c r="P80" s="18">
        <f t="shared" si="36"/>
        <v>222.93</v>
      </c>
      <c r="Q80" s="17">
        <v>45.03</v>
      </c>
    </row>
    <row r="81" spans="1:17" ht="15">
      <c r="A81" s="16" t="s">
        <v>33</v>
      </c>
      <c r="B81" s="17">
        <v>55.74</v>
      </c>
      <c r="C81" s="17">
        <v>46.06</v>
      </c>
      <c r="D81" s="17">
        <v>45.56</v>
      </c>
      <c r="E81" s="17">
        <v>62.03</v>
      </c>
      <c r="F81" s="18">
        <v>209.39</v>
      </c>
      <c r="G81" s="17">
        <v>57.02</v>
      </c>
      <c r="H81" s="17">
        <v>49.26</v>
      </c>
      <c r="I81" s="17">
        <v>48.66</v>
      </c>
      <c r="J81" s="17">
        <v>58.71</v>
      </c>
      <c r="K81" s="18">
        <v>213.65</v>
      </c>
      <c r="L81" s="17">
        <v>53.45</v>
      </c>
      <c r="M81" s="17">
        <v>46.7</v>
      </c>
      <c r="N81" s="17">
        <v>44.56</v>
      </c>
      <c r="O81" s="17">
        <v>60.26</v>
      </c>
      <c r="P81" s="18">
        <f t="shared" si="36"/>
        <v>204.97</v>
      </c>
      <c r="Q81" s="17">
        <v>42.55</v>
      </c>
    </row>
    <row r="82" spans="1:17" ht="15">
      <c r="A82" s="16" t="s">
        <v>35</v>
      </c>
      <c r="B82" s="17">
        <f aca="true" t="shared" si="44" ref="B82:N82">B83-B84</f>
        <v>-0.3999999999999999</v>
      </c>
      <c r="C82" s="17">
        <f t="shared" si="44"/>
        <v>0.6099999999999999</v>
      </c>
      <c r="D82" s="17">
        <f t="shared" si="44"/>
        <v>0.7599999999999998</v>
      </c>
      <c r="E82" s="17">
        <f t="shared" si="44"/>
        <v>0.3200000000000003</v>
      </c>
      <c r="F82" s="18">
        <f t="shared" si="44"/>
        <v>1.290000000000001</v>
      </c>
      <c r="G82" s="17">
        <f t="shared" si="44"/>
        <v>0.29000000000000004</v>
      </c>
      <c r="H82" s="17">
        <f t="shared" si="44"/>
        <v>-0.27</v>
      </c>
      <c r="I82" s="17">
        <f t="shared" si="44"/>
        <v>0.52</v>
      </c>
      <c r="J82" s="17">
        <f t="shared" si="44"/>
        <v>0.9100000000000001</v>
      </c>
      <c r="K82" s="18">
        <f t="shared" si="44"/>
        <v>1.4499999999999993</v>
      </c>
      <c r="L82" s="17">
        <f t="shared" si="44"/>
        <v>-1.2200000000000002</v>
      </c>
      <c r="M82" s="17">
        <f t="shared" si="44"/>
        <v>0.27</v>
      </c>
      <c r="N82" s="17">
        <f t="shared" si="44"/>
        <v>-0.5699999999999998</v>
      </c>
      <c r="O82" s="17">
        <f>O83-O84</f>
        <v>0.11999999999999966</v>
      </c>
      <c r="P82" s="18">
        <f>P83-P84</f>
        <v>-1.4000000000000021</v>
      </c>
      <c r="Q82" s="17">
        <f>Q83-Q84</f>
        <v>0.1599999999999997</v>
      </c>
    </row>
    <row r="83" spans="1:17" ht="15">
      <c r="A83" s="16" t="s">
        <v>32</v>
      </c>
      <c r="B83" s="17">
        <v>2.38</v>
      </c>
      <c r="C83" s="17">
        <v>3.25</v>
      </c>
      <c r="D83" s="17">
        <v>3.09</v>
      </c>
      <c r="E83" s="17">
        <v>3.16</v>
      </c>
      <c r="F83" s="18">
        <v>11.88</v>
      </c>
      <c r="G83" s="17">
        <v>3.15</v>
      </c>
      <c r="H83" s="17">
        <v>3.81</v>
      </c>
      <c r="I83" s="17">
        <v>3.66</v>
      </c>
      <c r="J83" s="17">
        <v>4</v>
      </c>
      <c r="K83" s="18">
        <v>14.62</v>
      </c>
      <c r="L83" s="17">
        <v>2.15</v>
      </c>
      <c r="M83" s="17">
        <v>2.55</v>
      </c>
      <c r="N83" s="17">
        <v>2.29</v>
      </c>
      <c r="O83" s="17">
        <v>2.59</v>
      </c>
      <c r="P83" s="18">
        <f t="shared" si="36"/>
        <v>9.579999999999998</v>
      </c>
      <c r="Q83" s="17">
        <v>2.0999999999999996</v>
      </c>
    </row>
    <row r="84" spans="1:17" ht="15">
      <c r="A84" s="16" t="s">
        <v>33</v>
      </c>
      <c r="B84" s="17">
        <v>2.78</v>
      </c>
      <c r="C84" s="17">
        <v>2.64</v>
      </c>
      <c r="D84" s="17">
        <v>2.33</v>
      </c>
      <c r="E84" s="17">
        <v>2.84</v>
      </c>
      <c r="F84" s="18">
        <v>10.59</v>
      </c>
      <c r="G84" s="17">
        <v>2.86</v>
      </c>
      <c r="H84" s="17">
        <v>4.08</v>
      </c>
      <c r="I84" s="17">
        <v>3.14</v>
      </c>
      <c r="J84" s="17">
        <v>3.09</v>
      </c>
      <c r="K84" s="18">
        <v>13.17</v>
      </c>
      <c r="L84" s="17">
        <v>3.37</v>
      </c>
      <c r="M84" s="17">
        <v>2.28</v>
      </c>
      <c r="N84" s="17">
        <v>2.86</v>
      </c>
      <c r="O84" s="17">
        <v>2.47</v>
      </c>
      <c r="P84" s="18">
        <f t="shared" si="36"/>
        <v>10.98</v>
      </c>
      <c r="Q84" s="17">
        <v>1.94</v>
      </c>
    </row>
    <row r="85" spans="1:17" ht="15">
      <c r="A85" s="16" t="s">
        <v>38</v>
      </c>
      <c r="B85" s="17">
        <f aca="true" t="shared" si="45" ref="B85:N85">B86-B87</f>
        <v>2.42</v>
      </c>
      <c r="C85" s="17">
        <f t="shared" si="45"/>
        <v>2.81</v>
      </c>
      <c r="D85" s="17">
        <f t="shared" si="45"/>
        <v>2.8600000000000003</v>
      </c>
      <c r="E85" s="17">
        <f t="shared" si="45"/>
        <v>2.6</v>
      </c>
      <c r="F85" s="18">
        <f t="shared" si="45"/>
        <v>10.69</v>
      </c>
      <c r="G85" s="17">
        <f t="shared" si="45"/>
        <v>2.21</v>
      </c>
      <c r="H85" s="17">
        <f t="shared" si="45"/>
        <v>2.5700000000000003</v>
      </c>
      <c r="I85" s="17">
        <f t="shared" si="45"/>
        <v>2.41</v>
      </c>
      <c r="J85" s="17">
        <f t="shared" si="45"/>
        <v>2.48</v>
      </c>
      <c r="K85" s="18">
        <f t="shared" si="45"/>
        <v>9.67</v>
      </c>
      <c r="L85" s="17">
        <f t="shared" si="45"/>
        <v>2.3</v>
      </c>
      <c r="M85" s="17">
        <f t="shared" si="45"/>
        <v>2.2699999999999996</v>
      </c>
      <c r="N85" s="17">
        <f t="shared" si="45"/>
        <v>1.8399999999999999</v>
      </c>
      <c r="O85" s="17">
        <f>O86-O87</f>
        <v>1.9300000000000002</v>
      </c>
      <c r="P85" s="18">
        <f>P86-P87</f>
        <v>8.34</v>
      </c>
      <c r="Q85" s="17">
        <f>Q86-Q87</f>
        <v>1.9800000000000002</v>
      </c>
    </row>
    <row r="86" spans="1:17" ht="15">
      <c r="A86" s="16" t="s">
        <v>12</v>
      </c>
      <c r="B86" s="17">
        <v>4.04</v>
      </c>
      <c r="C86" s="17">
        <v>4.41</v>
      </c>
      <c r="D86" s="17">
        <v>4.44</v>
      </c>
      <c r="E86" s="17">
        <v>4.2</v>
      </c>
      <c r="F86" s="18">
        <v>17.09</v>
      </c>
      <c r="G86" s="17">
        <v>3.83</v>
      </c>
      <c r="H86" s="17">
        <v>4.07</v>
      </c>
      <c r="I86" s="17">
        <v>3.88</v>
      </c>
      <c r="J86" s="17">
        <v>4.13</v>
      </c>
      <c r="K86" s="18">
        <v>15.91</v>
      </c>
      <c r="L86" s="17">
        <v>3.82</v>
      </c>
      <c r="M86" s="17">
        <v>3.8</v>
      </c>
      <c r="N86" s="17">
        <v>3.65</v>
      </c>
      <c r="O86" s="17">
        <v>3.95</v>
      </c>
      <c r="P86" s="18">
        <f t="shared" si="36"/>
        <v>15.219999999999999</v>
      </c>
      <c r="Q86" s="17">
        <v>3.47</v>
      </c>
    </row>
    <row r="87" spans="1:17" ht="15">
      <c r="A87" s="16" t="s">
        <v>13</v>
      </c>
      <c r="B87" s="17">
        <v>1.62</v>
      </c>
      <c r="C87" s="17">
        <v>1.6</v>
      </c>
      <c r="D87" s="17">
        <v>1.58</v>
      </c>
      <c r="E87" s="17">
        <v>1.6</v>
      </c>
      <c r="F87" s="18">
        <v>6.4</v>
      </c>
      <c r="G87" s="17">
        <v>1.62</v>
      </c>
      <c r="H87" s="17">
        <v>1.5</v>
      </c>
      <c r="I87" s="17">
        <v>1.47</v>
      </c>
      <c r="J87" s="17">
        <v>1.65</v>
      </c>
      <c r="K87" s="18">
        <v>6.24</v>
      </c>
      <c r="L87" s="17">
        <v>1.52</v>
      </c>
      <c r="M87" s="17">
        <v>1.53</v>
      </c>
      <c r="N87" s="17">
        <v>1.81</v>
      </c>
      <c r="O87" s="17">
        <v>2.02</v>
      </c>
      <c r="P87" s="18">
        <f t="shared" si="36"/>
        <v>6.879999999999999</v>
      </c>
      <c r="Q87" s="17">
        <v>1.49</v>
      </c>
    </row>
    <row r="88" spans="1:17" ht="15">
      <c r="A88" s="16" t="s">
        <v>39</v>
      </c>
      <c r="B88" s="25">
        <f aca="true" t="shared" si="46" ref="B88:N88">B89-B90</f>
        <v>-21.75</v>
      </c>
      <c r="C88" s="25">
        <f t="shared" si="46"/>
        <v>-31.32999999999999</v>
      </c>
      <c r="D88" s="25">
        <f t="shared" si="46"/>
        <v>-27.669999999999995</v>
      </c>
      <c r="E88" s="25">
        <f t="shared" si="46"/>
        <v>-28.43</v>
      </c>
      <c r="F88" s="26">
        <f t="shared" si="46"/>
        <v>-109.18</v>
      </c>
      <c r="G88" s="25">
        <f t="shared" si="46"/>
        <v>-21.520000000000003</v>
      </c>
      <c r="H88" s="25">
        <f t="shared" si="46"/>
        <v>-29.53</v>
      </c>
      <c r="I88" s="25">
        <f t="shared" si="46"/>
        <v>-27.909999999999997</v>
      </c>
      <c r="J88" s="25">
        <f t="shared" si="46"/>
        <v>-29.189999999999998</v>
      </c>
      <c r="K88" s="26">
        <f t="shared" si="46"/>
        <v>-108.14999999999998</v>
      </c>
      <c r="L88" s="25">
        <f t="shared" si="46"/>
        <v>-28.409999999999997</v>
      </c>
      <c r="M88" s="25">
        <f t="shared" si="46"/>
        <v>-39.2</v>
      </c>
      <c r="N88" s="25">
        <f t="shared" si="46"/>
        <v>-35.35000000000001</v>
      </c>
      <c r="O88" s="25">
        <f>O89-O90</f>
        <v>-13.33999999999999</v>
      </c>
      <c r="P88" s="18">
        <f t="shared" si="36"/>
        <v>-116.3</v>
      </c>
      <c r="Q88" s="25">
        <f>Q89-Q90</f>
        <v>-21.669999999999995</v>
      </c>
    </row>
    <row r="89" spans="1:17" ht="15">
      <c r="A89" s="16" t="s">
        <v>12</v>
      </c>
      <c r="B89" s="17">
        <v>39.02</v>
      </c>
      <c r="C89" s="17">
        <v>47.88</v>
      </c>
      <c r="D89" s="17">
        <v>59.04</v>
      </c>
      <c r="E89" s="17">
        <v>52.51</v>
      </c>
      <c r="F89" s="18">
        <v>198.45</v>
      </c>
      <c r="G89" s="17">
        <v>47.71</v>
      </c>
      <c r="H89" s="17">
        <v>53.75</v>
      </c>
      <c r="I89" s="17">
        <v>64.34</v>
      </c>
      <c r="J89" s="17">
        <v>59.7</v>
      </c>
      <c r="K89" s="18">
        <v>225.5</v>
      </c>
      <c r="L89" s="17">
        <v>45.47</v>
      </c>
      <c r="M89" s="17">
        <v>56.92</v>
      </c>
      <c r="N89" s="17">
        <v>64.05</v>
      </c>
      <c r="O89" s="17">
        <v>66.43</v>
      </c>
      <c r="P89" s="18">
        <f t="shared" si="36"/>
        <v>232.87</v>
      </c>
      <c r="Q89" s="25">
        <f>+Q92+Q101</f>
        <v>40.45</v>
      </c>
    </row>
    <row r="90" spans="1:17" ht="15">
      <c r="A90" s="16" t="s">
        <v>13</v>
      </c>
      <c r="B90" s="17">
        <v>60.77</v>
      </c>
      <c r="C90" s="17">
        <v>79.21</v>
      </c>
      <c r="D90" s="17">
        <v>86.71</v>
      </c>
      <c r="E90" s="17">
        <v>80.94</v>
      </c>
      <c r="F90" s="18">
        <v>307.63</v>
      </c>
      <c r="G90" s="17">
        <v>69.23</v>
      </c>
      <c r="H90" s="17">
        <v>83.28</v>
      </c>
      <c r="I90" s="17">
        <v>92.25</v>
      </c>
      <c r="J90" s="17">
        <v>88.89</v>
      </c>
      <c r="K90" s="18">
        <v>333.65</v>
      </c>
      <c r="L90" s="17">
        <v>73.88</v>
      </c>
      <c r="M90" s="17">
        <v>96.12</v>
      </c>
      <c r="N90" s="17">
        <v>99.4</v>
      </c>
      <c r="O90" s="17">
        <v>79.77</v>
      </c>
      <c r="P90" s="18">
        <f t="shared" si="36"/>
        <v>349.16999999999996</v>
      </c>
      <c r="Q90" s="25">
        <f>+Q93+Q102</f>
        <v>62.12</v>
      </c>
    </row>
    <row r="91" spans="1:17" ht="15">
      <c r="A91" s="16" t="s">
        <v>40</v>
      </c>
      <c r="B91" s="25">
        <f aca="true" t="shared" si="47" ref="B91:N91">B92-B93</f>
        <v>-20.43</v>
      </c>
      <c r="C91" s="25">
        <f t="shared" si="47"/>
        <v>-27.93</v>
      </c>
      <c r="D91" s="25">
        <f t="shared" si="47"/>
        <v>-30.459999999999997</v>
      </c>
      <c r="E91" s="25">
        <f t="shared" si="47"/>
        <v>-28.68</v>
      </c>
      <c r="F91" s="26">
        <f t="shared" si="47"/>
        <v>-107.5</v>
      </c>
      <c r="G91" s="25">
        <f t="shared" si="47"/>
        <v>-20.94</v>
      </c>
      <c r="H91" s="25">
        <f t="shared" si="47"/>
        <v>-28.81</v>
      </c>
      <c r="I91" s="25">
        <f t="shared" si="47"/>
        <v>-30.76</v>
      </c>
      <c r="J91" s="25">
        <f t="shared" si="47"/>
        <v>-28.970000000000002</v>
      </c>
      <c r="K91" s="26">
        <f t="shared" si="47"/>
        <v>-109.48000000000002</v>
      </c>
      <c r="L91" s="25">
        <f t="shared" si="47"/>
        <v>-22.15</v>
      </c>
      <c r="M91" s="25">
        <f t="shared" si="47"/>
        <v>-33.55</v>
      </c>
      <c r="N91" s="25">
        <f t="shared" si="47"/>
        <v>-33.160000000000004</v>
      </c>
      <c r="O91" s="25">
        <f>O92-O93</f>
        <v>-21.87</v>
      </c>
      <c r="P91" s="26">
        <f>P92-P93</f>
        <v>-110.73</v>
      </c>
      <c r="Q91" s="25">
        <f>Q92-Q93</f>
        <v>-16.56</v>
      </c>
    </row>
    <row r="92" spans="1:17" ht="15">
      <c r="A92" s="16" t="s">
        <v>22</v>
      </c>
      <c r="B92" s="17">
        <v>10.54</v>
      </c>
      <c r="C92" s="17">
        <v>13.94</v>
      </c>
      <c r="D92" s="17">
        <v>16.69</v>
      </c>
      <c r="E92" s="17">
        <v>15.43</v>
      </c>
      <c r="F92" s="18">
        <v>56.6</v>
      </c>
      <c r="G92" s="17">
        <v>13.27</v>
      </c>
      <c r="H92" s="17">
        <v>16.62</v>
      </c>
      <c r="I92" s="17">
        <v>19.06</v>
      </c>
      <c r="J92" s="17">
        <v>18.62</v>
      </c>
      <c r="K92" s="18">
        <v>67.57</v>
      </c>
      <c r="L92" s="17">
        <v>13.36</v>
      </c>
      <c r="M92" s="17">
        <v>16.57</v>
      </c>
      <c r="N92" s="17">
        <v>19.47</v>
      </c>
      <c r="O92" s="17">
        <v>17.37</v>
      </c>
      <c r="P92" s="18">
        <f t="shared" si="36"/>
        <v>66.77</v>
      </c>
      <c r="Q92" s="25">
        <f>+Q95+Q98</f>
        <v>13.59</v>
      </c>
    </row>
    <row r="93" spans="1:17" ht="15">
      <c r="A93" s="16" t="s">
        <v>23</v>
      </c>
      <c r="B93" s="17">
        <v>30.97</v>
      </c>
      <c r="C93" s="17">
        <v>41.87</v>
      </c>
      <c r="D93" s="17">
        <v>47.15</v>
      </c>
      <c r="E93" s="17">
        <v>44.11</v>
      </c>
      <c r="F93" s="18">
        <v>164.1</v>
      </c>
      <c r="G93" s="17">
        <v>34.21</v>
      </c>
      <c r="H93" s="17">
        <v>45.43</v>
      </c>
      <c r="I93" s="17">
        <v>49.82</v>
      </c>
      <c r="J93" s="17">
        <v>47.59</v>
      </c>
      <c r="K93" s="18">
        <v>177.05</v>
      </c>
      <c r="L93" s="17">
        <v>35.51</v>
      </c>
      <c r="M93" s="17">
        <v>50.12</v>
      </c>
      <c r="N93" s="17">
        <v>52.63</v>
      </c>
      <c r="O93" s="17">
        <v>39.24</v>
      </c>
      <c r="P93" s="18">
        <f t="shared" si="36"/>
        <v>177.5</v>
      </c>
      <c r="Q93" s="25">
        <f>+Q96+Q99</f>
        <v>30.15</v>
      </c>
    </row>
    <row r="94" spans="1:17" ht="15">
      <c r="A94" s="16" t="s">
        <v>41</v>
      </c>
      <c r="B94" s="27">
        <f aca="true" t="shared" si="48" ref="B94:N94">B95-B96</f>
        <v>-21.82</v>
      </c>
      <c r="C94" s="27">
        <f t="shared" si="48"/>
        <v>-28.94</v>
      </c>
      <c r="D94" s="27">
        <f t="shared" si="48"/>
        <v>-31.32</v>
      </c>
      <c r="E94" s="27">
        <f t="shared" si="48"/>
        <v>-31.070000000000004</v>
      </c>
      <c r="F94" s="28">
        <f t="shared" si="48"/>
        <v>-113.15</v>
      </c>
      <c r="G94" s="27">
        <f t="shared" si="48"/>
        <v>-23.77</v>
      </c>
      <c r="H94" s="27">
        <f t="shared" si="48"/>
        <v>-31.569999999999997</v>
      </c>
      <c r="I94" s="27">
        <f t="shared" si="48"/>
        <v>-34.879999999999995</v>
      </c>
      <c r="J94" s="27">
        <f t="shared" si="48"/>
        <v>-34.47</v>
      </c>
      <c r="K94" s="28">
        <f t="shared" si="48"/>
        <v>-124.69000000000001</v>
      </c>
      <c r="L94" s="27">
        <f t="shared" si="48"/>
        <v>-23.9</v>
      </c>
      <c r="M94" s="27">
        <f t="shared" si="48"/>
        <v>-32.87</v>
      </c>
      <c r="N94" s="27">
        <f t="shared" si="48"/>
        <v>-33.83</v>
      </c>
      <c r="O94" s="27">
        <f>O95-O96</f>
        <v>-26.73</v>
      </c>
      <c r="P94" s="28">
        <f>P95-P96</f>
        <v>-117.32999999999998</v>
      </c>
      <c r="Q94" s="27">
        <f>Q95-Q96</f>
        <v>-18.27</v>
      </c>
    </row>
    <row r="95" spans="1:17" ht="15">
      <c r="A95" s="16" t="s">
        <v>32</v>
      </c>
      <c r="B95" s="17">
        <v>2.28</v>
      </c>
      <c r="C95" s="17">
        <v>2.97</v>
      </c>
      <c r="D95" s="17">
        <v>3.53</v>
      </c>
      <c r="E95" s="17">
        <v>3.27</v>
      </c>
      <c r="F95" s="18">
        <v>12.05</v>
      </c>
      <c r="G95" s="17">
        <v>2.69</v>
      </c>
      <c r="H95" s="17">
        <v>3.37</v>
      </c>
      <c r="I95" s="17">
        <v>3.84</v>
      </c>
      <c r="J95" s="17">
        <v>3.93</v>
      </c>
      <c r="K95" s="18">
        <v>13.83</v>
      </c>
      <c r="L95" s="17">
        <v>2.82</v>
      </c>
      <c r="M95" s="17">
        <v>3.77</v>
      </c>
      <c r="N95" s="17">
        <v>4.08</v>
      </c>
      <c r="O95" s="17">
        <v>3.79</v>
      </c>
      <c r="P95" s="18">
        <f t="shared" si="36"/>
        <v>14.46</v>
      </c>
      <c r="Q95" s="17">
        <v>3.6</v>
      </c>
    </row>
    <row r="96" spans="1:17" ht="15">
      <c r="A96" s="16" t="s">
        <v>33</v>
      </c>
      <c r="B96" s="17">
        <v>24.1</v>
      </c>
      <c r="C96" s="17">
        <v>31.91</v>
      </c>
      <c r="D96" s="17">
        <v>34.85</v>
      </c>
      <c r="E96" s="17">
        <v>34.34</v>
      </c>
      <c r="F96" s="18">
        <v>125.2</v>
      </c>
      <c r="G96" s="17">
        <v>26.46</v>
      </c>
      <c r="H96" s="17">
        <v>34.94</v>
      </c>
      <c r="I96" s="17">
        <v>38.72</v>
      </c>
      <c r="J96" s="17">
        <v>38.4</v>
      </c>
      <c r="K96" s="18">
        <v>138.52</v>
      </c>
      <c r="L96" s="17">
        <v>26.72</v>
      </c>
      <c r="M96" s="17">
        <v>36.64</v>
      </c>
      <c r="N96" s="17">
        <v>37.91</v>
      </c>
      <c r="O96" s="17">
        <v>30.52</v>
      </c>
      <c r="P96" s="18">
        <f t="shared" si="36"/>
        <v>131.79</v>
      </c>
      <c r="Q96" s="17">
        <v>21.87</v>
      </c>
    </row>
    <row r="97" spans="1:17" ht="15">
      <c r="A97" s="16" t="s">
        <v>42</v>
      </c>
      <c r="B97" s="17">
        <f aca="true" t="shared" si="49" ref="B97:N97">B98-B99</f>
        <v>1.3899999999999997</v>
      </c>
      <c r="C97" s="17">
        <f t="shared" si="49"/>
        <v>1.0099999999999998</v>
      </c>
      <c r="D97" s="17">
        <f t="shared" si="49"/>
        <v>0.8599999999999994</v>
      </c>
      <c r="E97" s="17">
        <f t="shared" si="49"/>
        <v>2.3900000000000006</v>
      </c>
      <c r="F97" s="18">
        <f t="shared" si="49"/>
        <v>5.649999999999999</v>
      </c>
      <c r="G97" s="17">
        <f t="shared" si="49"/>
        <v>2.83</v>
      </c>
      <c r="H97" s="17">
        <f t="shared" si="49"/>
        <v>2.76</v>
      </c>
      <c r="I97" s="17">
        <f t="shared" si="49"/>
        <v>4.120000000000001</v>
      </c>
      <c r="J97" s="17">
        <f t="shared" si="49"/>
        <v>5.5</v>
      </c>
      <c r="K97" s="18">
        <f t="shared" si="49"/>
        <v>15.21</v>
      </c>
      <c r="L97" s="17">
        <f t="shared" si="49"/>
        <v>1.75</v>
      </c>
      <c r="M97" s="17">
        <f t="shared" si="49"/>
        <v>-0.6799999999999997</v>
      </c>
      <c r="N97" s="17">
        <f t="shared" si="49"/>
        <v>0.6699999999999999</v>
      </c>
      <c r="O97" s="27">
        <f>O98-O99</f>
        <v>4.859999999999999</v>
      </c>
      <c r="P97" s="18">
        <f>P98-P99</f>
        <v>6.600000000000001</v>
      </c>
      <c r="Q97" s="27">
        <f>Q98-Q99</f>
        <v>1.7100000000000009</v>
      </c>
    </row>
    <row r="98" spans="1:17" ht="15">
      <c r="A98" s="16" t="s">
        <v>32</v>
      </c>
      <c r="B98" s="17">
        <v>8.26</v>
      </c>
      <c r="C98" s="17">
        <v>10.97</v>
      </c>
      <c r="D98" s="17">
        <v>13.16</v>
      </c>
      <c r="E98" s="17">
        <v>12.16</v>
      </c>
      <c r="F98" s="18">
        <v>44.55</v>
      </c>
      <c r="G98" s="17">
        <v>10.58</v>
      </c>
      <c r="H98" s="17">
        <v>13.25</v>
      </c>
      <c r="I98" s="17">
        <v>15.22</v>
      </c>
      <c r="J98" s="17">
        <v>14.69</v>
      </c>
      <c r="K98" s="18">
        <v>53.74</v>
      </c>
      <c r="L98" s="17">
        <v>10.54</v>
      </c>
      <c r="M98" s="17">
        <v>12.8</v>
      </c>
      <c r="N98" s="17">
        <v>15.39</v>
      </c>
      <c r="O98" s="17">
        <v>13.58</v>
      </c>
      <c r="P98" s="18">
        <f t="shared" si="36"/>
        <v>52.31</v>
      </c>
      <c r="Q98" s="17">
        <v>9.99</v>
      </c>
    </row>
    <row r="99" spans="1:17" ht="15">
      <c r="A99" s="16" t="s">
        <v>33</v>
      </c>
      <c r="B99" s="17">
        <v>6.87</v>
      </c>
      <c r="C99" s="17">
        <v>9.96</v>
      </c>
      <c r="D99" s="17">
        <v>12.3</v>
      </c>
      <c r="E99" s="17">
        <v>9.77</v>
      </c>
      <c r="F99" s="18">
        <v>38.9</v>
      </c>
      <c r="G99" s="17">
        <v>7.75</v>
      </c>
      <c r="H99" s="17">
        <v>10.49</v>
      </c>
      <c r="I99" s="17">
        <v>11.1</v>
      </c>
      <c r="J99" s="17">
        <v>9.19</v>
      </c>
      <c r="K99" s="18">
        <v>38.53</v>
      </c>
      <c r="L99" s="17">
        <v>8.79</v>
      </c>
      <c r="M99" s="17">
        <v>13.48</v>
      </c>
      <c r="N99" s="17">
        <v>14.72</v>
      </c>
      <c r="O99" s="17">
        <v>8.72</v>
      </c>
      <c r="P99" s="18">
        <f t="shared" si="36"/>
        <v>45.71</v>
      </c>
      <c r="Q99" s="17">
        <v>8.28</v>
      </c>
    </row>
    <row r="100" spans="1:17" ht="15">
      <c r="A100" s="16" t="s">
        <v>43</v>
      </c>
      <c r="B100" s="17">
        <f aca="true" t="shared" si="50" ref="B100:N100">B101-B102</f>
        <v>-1.3200000000000003</v>
      </c>
      <c r="C100" s="17">
        <f t="shared" si="50"/>
        <v>-3.4000000000000057</v>
      </c>
      <c r="D100" s="17">
        <f t="shared" si="50"/>
        <v>2.789999999999999</v>
      </c>
      <c r="E100" s="17">
        <f t="shared" si="50"/>
        <v>0.25</v>
      </c>
      <c r="F100" s="18">
        <f t="shared" si="50"/>
        <v>-1.6800000000000068</v>
      </c>
      <c r="G100" s="17">
        <f t="shared" si="50"/>
        <v>-0.5800000000000054</v>
      </c>
      <c r="H100" s="17">
        <f t="shared" si="50"/>
        <v>-0.7199999999999989</v>
      </c>
      <c r="I100" s="17">
        <f t="shared" si="50"/>
        <v>2.8500000000000014</v>
      </c>
      <c r="J100" s="17">
        <f t="shared" si="50"/>
        <v>-0.21999999999999886</v>
      </c>
      <c r="K100" s="18">
        <f t="shared" si="50"/>
        <v>1.3300000000000125</v>
      </c>
      <c r="L100" s="17">
        <f t="shared" si="50"/>
        <v>-6.259999999999998</v>
      </c>
      <c r="M100" s="17">
        <f t="shared" si="50"/>
        <v>-5.649999999999999</v>
      </c>
      <c r="N100" s="17">
        <f t="shared" si="50"/>
        <v>-2.190000000000005</v>
      </c>
      <c r="O100" s="27">
        <f>O101-O102</f>
        <v>8.530000000000001</v>
      </c>
      <c r="P100" s="18">
        <f>P101-P102</f>
        <v>-5.569999999999993</v>
      </c>
      <c r="Q100" s="27">
        <f>Q101-Q102</f>
        <v>-5.109999999999999</v>
      </c>
    </row>
    <row r="101" spans="1:17" ht="15">
      <c r="A101" s="16" t="s">
        <v>22</v>
      </c>
      <c r="B101" s="17">
        <v>28.48</v>
      </c>
      <c r="C101" s="17">
        <v>33.94</v>
      </c>
      <c r="D101" s="17">
        <v>42.35</v>
      </c>
      <c r="E101" s="17">
        <v>37.08</v>
      </c>
      <c r="F101" s="18">
        <v>141.85</v>
      </c>
      <c r="G101" s="17">
        <v>34.44</v>
      </c>
      <c r="H101" s="17">
        <v>37.13</v>
      </c>
      <c r="I101" s="17">
        <v>45.28</v>
      </c>
      <c r="J101" s="17">
        <v>41.08</v>
      </c>
      <c r="K101" s="18">
        <v>157.93</v>
      </c>
      <c r="L101" s="17">
        <v>32.11</v>
      </c>
      <c r="M101" s="17">
        <v>40.35</v>
      </c>
      <c r="N101" s="17">
        <v>44.58</v>
      </c>
      <c r="O101" s="17">
        <v>49.06</v>
      </c>
      <c r="P101" s="18">
        <f t="shared" si="36"/>
        <v>166.10000000000002</v>
      </c>
      <c r="Q101" s="27">
        <f>+Q104+Q107+Q110</f>
        <v>26.86</v>
      </c>
    </row>
    <row r="102" spans="1:17" ht="15">
      <c r="A102" s="16" t="s">
        <v>23</v>
      </c>
      <c r="B102" s="17">
        <v>29.8</v>
      </c>
      <c r="C102" s="17">
        <v>37.34</v>
      </c>
      <c r="D102" s="17">
        <v>39.56</v>
      </c>
      <c r="E102" s="17">
        <v>36.83</v>
      </c>
      <c r="F102" s="18">
        <v>143.53</v>
      </c>
      <c r="G102" s="17">
        <v>35.02</v>
      </c>
      <c r="H102" s="17">
        <v>37.85</v>
      </c>
      <c r="I102" s="17">
        <v>42.43</v>
      </c>
      <c r="J102" s="17">
        <v>41.3</v>
      </c>
      <c r="K102" s="18">
        <v>156.6</v>
      </c>
      <c r="L102" s="17">
        <v>38.37</v>
      </c>
      <c r="M102" s="17">
        <v>46</v>
      </c>
      <c r="N102" s="17">
        <v>46.77</v>
      </c>
      <c r="O102" s="17">
        <v>40.53</v>
      </c>
      <c r="P102" s="18">
        <f t="shared" si="36"/>
        <v>171.67000000000002</v>
      </c>
      <c r="Q102" s="27">
        <f>+Q105+Q108+Q111</f>
        <v>31.97</v>
      </c>
    </row>
    <row r="103" spans="1:17" ht="15">
      <c r="A103" s="16" t="s">
        <v>44</v>
      </c>
      <c r="B103" s="29">
        <f aca="true" t="shared" si="51" ref="B103:N103">B104-B105</f>
        <v>0.2999999999999998</v>
      </c>
      <c r="C103" s="29">
        <f t="shared" si="51"/>
        <v>0.20999999999999996</v>
      </c>
      <c r="D103" s="29">
        <f t="shared" si="51"/>
        <v>0.3500000000000001</v>
      </c>
      <c r="E103" s="29">
        <f t="shared" si="51"/>
        <v>-0.5899999999999994</v>
      </c>
      <c r="F103" s="30">
        <f t="shared" si="51"/>
        <v>0.2699999999999996</v>
      </c>
      <c r="G103" s="29">
        <f t="shared" si="51"/>
        <v>0.25</v>
      </c>
      <c r="H103" s="29">
        <f t="shared" si="51"/>
        <v>0.7800000000000002</v>
      </c>
      <c r="I103" s="29">
        <f t="shared" si="51"/>
        <v>0.5099999999999998</v>
      </c>
      <c r="J103" s="29">
        <f t="shared" si="51"/>
        <v>-0.3200000000000003</v>
      </c>
      <c r="K103" s="30">
        <f t="shared" si="51"/>
        <v>1.2200000000000006</v>
      </c>
      <c r="L103" s="29">
        <f t="shared" si="51"/>
        <v>0.5299999999999998</v>
      </c>
      <c r="M103" s="29">
        <f t="shared" si="51"/>
        <v>0.49999999999999956</v>
      </c>
      <c r="N103" s="29">
        <f t="shared" si="51"/>
        <v>0.5600000000000005</v>
      </c>
      <c r="O103" s="29">
        <f>O104-O105</f>
        <v>0.8399999999999999</v>
      </c>
      <c r="P103" s="30">
        <f>P104-P105</f>
        <v>2.4300000000000015</v>
      </c>
      <c r="Q103" s="29">
        <f>Q104-Q105</f>
        <v>-0.5800000000000001</v>
      </c>
    </row>
    <row r="104" spans="1:17" ht="15">
      <c r="A104" s="16" t="s">
        <v>32</v>
      </c>
      <c r="B104" s="17">
        <v>3.05</v>
      </c>
      <c r="C104" s="17">
        <v>3.15</v>
      </c>
      <c r="D104" s="17">
        <v>4.07</v>
      </c>
      <c r="E104" s="17">
        <v>3.43</v>
      </c>
      <c r="F104" s="18">
        <v>13.7</v>
      </c>
      <c r="G104" s="17">
        <v>3.43</v>
      </c>
      <c r="H104" s="17">
        <v>3.93</v>
      </c>
      <c r="I104" s="17">
        <v>4.42</v>
      </c>
      <c r="J104" s="17">
        <v>3.87</v>
      </c>
      <c r="K104" s="18">
        <v>15.65</v>
      </c>
      <c r="L104" s="17">
        <v>3.78</v>
      </c>
      <c r="M104" s="17">
        <v>4.22</v>
      </c>
      <c r="N104" s="17">
        <v>4.62</v>
      </c>
      <c r="O104" s="17">
        <v>5.08</v>
      </c>
      <c r="P104" s="18">
        <f t="shared" si="36"/>
        <v>17.700000000000003</v>
      </c>
      <c r="Q104" s="17">
        <v>3.19</v>
      </c>
    </row>
    <row r="105" spans="1:17" ht="15">
      <c r="A105" s="16" t="s">
        <v>33</v>
      </c>
      <c r="B105" s="17">
        <v>2.75</v>
      </c>
      <c r="C105" s="17">
        <v>2.94</v>
      </c>
      <c r="D105" s="17">
        <v>3.72</v>
      </c>
      <c r="E105" s="17">
        <v>4.02</v>
      </c>
      <c r="F105" s="18">
        <v>13.43</v>
      </c>
      <c r="G105" s="17">
        <v>3.18</v>
      </c>
      <c r="H105" s="17">
        <v>3.15</v>
      </c>
      <c r="I105" s="17">
        <v>3.91</v>
      </c>
      <c r="J105" s="17">
        <v>4.19</v>
      </c>
      <c r="K105" s="18">
        <v>14.43</v>
      </c>
      <c r="L105" s="17">
        <v>3.25</v>
      </c>
      <c r="M105" s="17">
        <v>3.72</v>
      </c>
      <c r="N105" s="17">
        <v>4.06</v>
      </c>
      <c r="O105" s="17">
        <v>4.24</v>
      </c>
      <c r="P105" s="18">
        <f t="shared" si="36"/>
        <v>15.270000000000001</v>
      </c>
      <c r="Q105" s="17">
        <v>3.77</v>
      </c>
    </row>
    <row r="106" spans="1:17" ht="15">
      <c r="A106" s="16" t="s">
        <v>45</v>
      </c>
      <c r="B106" s="29">
        <f aca="true" t="shared" si="52" ref="B106:N106">B107-B108</f>
        <v>-8.11</v>
      </c>
      <c r="C106" s="29">
        <f t="shared" si="52"/>
        <v>-7.5600000000000005</v>
      </c>
      <c r="D106" s="29">
        <f t="shared" si="52"/>
        <v>-2.6399999999999997</v>
      </c>
      <c r="E106" s="29">
        <f t="shared" si="52"/>
        <v>-8.46</v>
      </c>
      <c r="F106" s="30">
        <f t="shared" si="52"/>
        <v>-26.770000000000003</v>
      </c>
      <c r="G106" s="29">
        <f t="shared" si="52"/>
        <v>-7.630000000000001</v>
      </c>
      <c r="H106" s="29">
        <f t="shared" si="52"/>
        <v>-7.909999999999999</v>
      </c>
      <c r="I106" s="29">
        <f t="shared" si="52"/>
        <v>-3.26</v>
      </c>
      <c r="J106" s="29">
        <f t="shared" si="52"/>
        <v>-10.36</v>
      </c>
      <c r="K106" s="30">
        <f t="shared" si="52"/>
        <v>-29.16</v>
      </c>
      <c r="L106" s="29">
        <f t="shared" si="52"/>
        <v>-10.770000000000001</v>
      </c>
      <c r="M106" s="29">
        <f t="shared" si="52"/>
        <v>-10.089999999999998</v>
      </c>
      <c r="N106" s="29">
        <f t="shared" si="52"/>
        <v>-3.3599999999999994</v>
      </c>
      <c r="O106" s="29">
        <f>O107-O108</f>
        <v>-8.260000000000002</v>
      </c>
      <c r="P106" s="30">
        <f>P107-P108</f>
        <v>-32.480000000000004</v>
      </c>
      <c r="Q106" s="29">
        <f>Q107-Q108</f>
        <v>-11.89</v>
      </c>
    </row>
    <row r="107" spans="1:17" ht="15">
      <c r="A107" s="16" t="s">
        <v>32</v>
      </c>
      <c r="B107" s="17">
        <v>4.66</v>
      </c>
      <c r="C107" s="17">
        <v>5.58</v>
      </c>
      <c r="D107" s="17">
        <v>7.22</v>
      </c>
      <c r="E107" s="17">
        <v>5.87</v>
      </c>
      <c r="F107" s="18">
        <v>23.33</v>
      </c>
      <c r="G107" s="17">
        <v>6.5</v>
      </c>
      <c r="H107" s="17">
        <v>6.19</v>
      </c>
      <c r="I107" s="17">
        <v>7.32</v>
      </c>
      <c r="J107" s="17">
        <v>6.75</v>
      </c>
      <c r="K107" s="18">
        <v>26.76</v>
      </c>
      <c r="L107" s="17">
        <v>5.33</v>
      </c>
      <c r="M107" s="17">
        <v>6.74</v>
      </c>
      <c r="N107" s="17">
        <v>7.4</v>
      </c>
      <c r="O107" s="17">
        <v>8.45</v>
      </c>
      <c r="P107" s="18">
        <f t="shared" si="36"/>
        <v>27.919999999999998</v>
      </c>
      <c r="Q107" s="17">
        <v>3.75</v>
      </c>
    </row>
    <row r="108" spans="1:17" ht="15">
      <c r="A108" s="16" t="s">
        <v>33</v>
      </c>
      <c r="B108" s="17">
        <v>12.77</v>
      </c>
      <c r="C108" s="17">
        <v>13.14</v>
      </c>
      <c r="D108" s="17">
        <v>9.86</v>
      </c>
      <c r="E108" s="17">
        <v>14.33</v>
      </c>
      <c r="F108" s="18">
        <v>50.1</v>
      </c>
      <c r="G108" s="17">
        <v>14.13</v>
      </c>
      <c r="H108" s="17">
        <v>14.1</v>
      </c>
      <c r="I108" s="17">
        <v>10.58</v>
      </c>
      <c r="J108" s="17">
        <v>17.11</v>
      </c>
      <c r="K108" s="18">
        <v>55.92</v>
      </c>
      <c r="L108" s="17">
        <v>16.1</v>
      </c>
      <c r="M108" s="17">
        <v>16.83</v>
      </c>
      <c r="N108" s="17">
        <v>10.76</v>
      </c>
      <c r="O108" s="17">
        <v>16.71</v>
      </c>
      <c r="P108" s="18">
        <f t="shared" si="36"/>
        <v>60.4</v>
      </c>
      <c r="Q108" s="17">
        <v>15.64</v>
      </c>
    </row>
    <row r="109" spans="1:17" ht="15">
      <c r="A109" s="16" t="s">
        <v>42</v>
      </c>
      <c r="B109" s="17">
        <f aca="true" t="shared" si="53" ref="B109:N109">B110-B111</f>
        <v>6.49</v>
      </c>
      <c r="C109" s="17">
        <f t="shared" si="53"/>
        <v>3.9499999999999993</v>
      </c>
      <c r="D109" s="17">
        <f t="shared" si="53"/>
        <v>5.079999999999998</v>
      </c>
      <c r="E109" s="17">
        <f t="shared" si="53"/>
        <v>9.3</v>
      </c>
      <c r="F109" s="18">
        <f t="shared" si="53"/>
        <v>24.819999999999993</v>
      </c>
      <c r="G109" s="17">
        <f t="shared" si="53"/>
        <v>6.800000000000001</v>
      </c>
      <c r="H109" s="17">
        <f t="shared" si="53"/>
        <v>6.41</v>
      </c>
      <c r="I109" s="17">
        <f t="shared" si="53"/>
        <v>5.599999999999998</v>
      </c>
      <c r="J109" s="17">
        <f t="shared" si="53"/>
        <v>10.46</v>
      </c>
      <c r="K109" s="18">
        <f t="shared" si="53"/>
        <v>29.269999999999996</v>
      </c>
      <c r="L109" s="17">
        <f t="shared" si="53"/>
        <v>3.9800000000000004</v>
      </c>
      <c r="M109" s="17">
        <f t="shared" si="53"/>
        <v>3.9400000000000013</v>
      </c>
      <c r="N109" s="17">
        <f t="shared" si="53"/>
        <v>0.610000000000003</v>
      </c>
      <c r="O109" s="17">
        <f>O110-O111</f>
        <v>15.950000000000003</v>
      </c>
      <c r="P109" s="18">
        <f>P110-P111</f>
        <v>24.480000000000004</v>
      </c>
      <c r="Q109" s="17">
        <f>Q110-Q111</f>
        <v>7.360000000000001</v>
      </c>
    </row>
    <row r="110" spans="1:17" ht="15">
      <c r="A110" s="16" t="s">
        <v>32</v>
      </c>
      <c r="B110" s="17">
        <v>20.77</v>
      </c>
      <c r="C110" s="17">
        <v>25.21</v>
      </c>
      <c r="D110" s="17">
        <v>31.06</v>
      </c>
      <c r="E110" s="17">
        <v>27.78</v>
      </c>
      <c r="F110" s="18">
        <v>104.82</v>
      </c>
      <c r="G110" s="17">
        <v>24.51</v>
      </c>
      <c r="H110" s="17">
        <v>27.01</v>
      </c>
      <c r="I110" s="17">
        <v>33.54</v>
      </c>
      <c r="J110" s="17">
        <v>30.46</v>
      </c>
      <c r="K110" s="18">
        <v>115.52</v>
      </c>
      <c r="L110" s="17">
        <v>23</v>
      </c>
      <c r="M110" s="17">
        <v>29.39</v>
      </c>
      <c r="N110" s="17">
        <v>32.56</v>
      </c>
      <c r="O110" s="17">
        <v>35.53</v>
      </c>
      <c r="P110" s="18">
        <f t="shared" si="36"/>
        <v>120.48</v>
      </c>
      <c r="Q110" s="17">
        <v>19.92</v>
      </c>
    </row>
    <row r="111" spans="1:17" ht="15">
      <c r="A111" s="16" t="s">
        <v>33</v>
      </c>
      <c r="B111" s="17">
        <v>14.28</v>
      </c>
      <c r="C111" s="17">
        <v>21.26</v>
      </c>
      <c r="D111" s="17">
        <v>25.98</v>
      </c>
      <c r="E111" s="17">
        <v>18.48</v>
      </c>
      <c r="F111" s="18">
        <v>80</v>
      </c>
      <c r="G111" s="17">
        <v>17.71</v>
      </c>
      <c r="H111" s="17">
        <v>20.6</v>
      </c>
      <c r="I111" s="17">
        <v>27.94</v>
      </c>
      <c r="J111" s="17">
        <v>20</v>
      </c>
      <c r="K111" s="18">
        <v>86.25</v>
      </c>
      <c r="L111" s="17">
        <v>19.02</v>
      </c>
      <c r="M111" s="17">
        <v>25.45</v>
      </c>
      <c r="N111" s="17">
        <v>31.95</v>
      </c>
      <c r="O111" s="17">
        <v>19.58</v>
      </c>
      <c r="P111" s="18">
        <f t="shared" si="36"/>
        <v>96</v>
      </c>
      <c r="Q111" s="17">
        <v>12.56</v>
      </c>
    </row>
    <row r="112" spans="1:17" ht="15">
      <c r="A112" s="16" t="s">
        <v>46</v>
      </c>
      <c r="B112" s="25">
        <f aca="true" t="shared" si="54" ref="B112:N112">B113-B114</f>
        <v>-0.23999999999999988</v>
      </c>
      <c r="C112" s="25">
        <f t="shared" si="54"/>
        <v>-1.94</v>
      </c>
      <c r="D112" s="25">
        <f t="shared" si="54"/>
        <v>-0.53</v>
      </c>
      <c r="E112" s="25">
        <f t="shared" si="54"/>
        <v>-2.86</v>
      </c>
      <c r="F112" s="26">
        <f t="shared" si="54"/>
        <v>-5.57</v>
      </c>
      <c r="G112" s="25">
        <f t="shared" si="54"/>
        <v>-0.8900000000000001</v>
      </c>
      <c r="H112" s="25">
        <f t="shared" si="54"/>
        <v>-1.24</v>
      </c>
      <c r="I112" s="25">
        <f t="shared" si="54"/>
        <v>-1.59</v>
      </c>
      <c r="J112" s="25">
        <f t="shared" si="54"/>
        <v>-0.08000000000000007</v>
      </c>
      <c r="K112" s="26">
        <f t="shared" si="54"/>
        <v>-3.8000000000000007</v>
      </c>
      <c r="L112" s="25">
        <f t="shared" si="54"/>
        <v>0.06000000000000005</v>
      </c>
      <c r="M112" s="25">
        <f t="shared" si="54"/>
        <v>-1.9500000000000002</v>
      </c>
      <c r="N112" s="25">
        <f t="shared" si="54"/>
        <v>-1.0599999999999998</v>
      </c>
      <c r="O112" s="25">
        <f>O113-O114</f>
        <v>0.3999999999999999</v>
      </c>
      <c r="P112" s="26">
        <f>P113-P114</f>
        <v>-2.549999999999999</v>
      </c>
      <c r="Q112" s="25">
        <f>Q113-Q114</f>
        <v>-0.040000000000000036</v>
      </c>
    </row>
    <row r="113" spans="1:17" ht="15">
      <c r="A113" s="16" t="s">
        <v>12</v>
      </c>
      <c r="B113" s="25">
        <f>+B116</f>
        <v>0.92</v>
      </c>
      <c r="C113" s="25">
        <f aca="true" t="shared" si="55" ref="C113:E113">+C116</f>
        <v>0.6</v>
      </c>
      <c r="D113" s="25">
        <f t="shared" si="55"/>
        <v>0.97</v>
      </c>
      <c r="E113" s="25">
        <f t="shared" si="55"/>
        <v>0.83</v>
      </c>
      <c r="F113" s="18">
        <v>3.32</v>
      </c>
      <c r="G113" s="25">
        <f>+G116</f>
        <v>0.69</v>
      </c>
      <c r="H113" s="25">
        <f aca="true" t="shared" si="56" ref="H113:J113">+H116</f>
        <v>1.09</v>
      </c>
      <c r="I113" s="25">
        <f t="shared" si="56"/>
        <v>0.45</v>
      </c>
      <c r="J113" s="25">
        <f t="shared" si="56"/>
        <v>3.02</v>
      </c>
      <c r="K113" s="18">
        <v>5.25</v>
      </c>
      <c r="L113" s="25">
        <f>+L116</f>
        <v>0.9</v>
      </c>
      <c r="M113" s="25">
        <f aca="true" t="shared" si="57" ref="M113:O113">+M116</f>
        <v>0.96</v>
      </c>
      <c r="N113" s="25">
        <f t="shared" si="57"/>
        <v>1.3</v>
      </c>
      <c r="O113" s="25">
        <f t="shared" si="57"/>
        <v>1.92</v>
      </c>
      <c r="P113" s="18">
        <f t="shared" si="36"/>
        <v>5.08</v>
      </c>
      <c r="Q113" s="25">
        <f>+Q116</f>
        <v>1.47</v>
      </c>
    </row>
    <row r="114" spans="1:17" ht="15">
      <c r="A114" s="16" t="s">
        <v>13</v>
      </c>
      <c r="B114" s="25">
        <f>+B118</f>
        <v>1.16</v>
      </c>
      <c r="C114" s="25">
        <f aca="true" t="shared" si="58" ref="C114:E114">+C118</f>
        <v>2.54</v>
      </c>
      <c r="D114" s="25">
        <f t="shared" si="58"/>
        <v>1.5</v>
      </c>
      <c r="E114" s="25">
        <f t="shared" si="58"/>
        <v>3.69</v>
      </c>
      <c r="F114" s="18">
        <v>8.89</v>
      </c>
      <c r="G114" s="25">
        <f>+G118</f>
        <v>1.58</v>
      </c>
      <c r="H114" s="25">
        <f aca="true" t="shared" si="59" ref="H114:J114">+H118</f>
        <v>2.33</v>
      </c>
      <c r="I114" s="25">
        <f t="shared" si="59"/>
        <v>2.04</v>
      </c>
      <c r="J114" s="25">
        <f t="shared" si="59"/>
        <v>3.1</v>
      </c>
      <c r="K114" s="18">
        <v>9.05</v>
      </c>
      <c r="L114" s="25">
        <f>+L118</f>
        <v>0.84</v>
      </c>
      <c r="M114" s="25">
        <f aca="true" t="shared" si="60" ref="M114:O114">+M118</f>
        <v>2.91</v>
      </c>
      <c r="N114" s="25">
        <f t="shared" si="60"/>
        <v>2.36</v>
      </c>
      <c r="O114" s="25">
        <f t="shared" si="60"/>
        <v>1.52</v>
      </c>
      <c r="P114" s="18">
        <f t="shared" si="36"/>
        <v>7.629999999999999</v>
      </c>
      <c r="Q114" s="25">
        <f>+Q118</f>
        <v>1.51</v>
      </c>
    </row>
    <row r="115" spans="1:17" ht="15">
      <c r="A115" s="16" t="s">
        <v>47</v>
      </c>
      <c r="B115" s="25">
        <f>+B116</f>
        <v>0.92</v>
      </c>
      <c r="C115" s="25">
        <f aca="true" t="shared" si="61" ref="C115:N115">+C116</f>
        <v>0.6</v>
      </c>
      <c r="D115" s="25">
        <f t="shared" si="61"/>
        <v>0.97</v>
      </c>
      <c r="E115" s="25">
        <f t="shared" si="61"/>
        <v>0.83</v>
      </c>
      <c r="F115" s="26">
        <f t="shared" si="61"/>
        <v>3.32</v>
      </c>
      <c r="G115" s="25">
        <f t="shared" si="61"/>
        <v>0.69</v>
      </c>
      <c r="H115" s="25">
        <f t="shared" si="61"/>
        <v>1.09</v>
      </c>
      <c r="I115" s="25">
        <f t="shared" si="61"/>
        <v>0.45</v>
      </c>
      <c r="J115" s="25">
        <f t="shared" si="61"/>
        <v>3.02</v>
      </c>
      <c r="K115" s="26">
        <f t="shared" si="61"/>
        <v>5.25</v>
      </c>
      <c r="L115" s="25">
        <f t="shared" si="61"/>
        <v>0.9</v>
      </c>
      <c r="M115" s="25">
        <f t="shared" si="61"/>
        <v>0.96</v>
      </c>
      <c r="N115" s="25">
        <f t="shared" si="61"/>
        <v>1.3</v>
      </c>
      <c r="O115" s="25">
        <f>+O116</f>
        <v>1.92</v>
      </c>
      <c r="P115" s="26">
        <f t="shared" si="36"/>
        <v>5.08</v>
      </c>
      <c r="Q115" s="25">
        <f>+Q116</f>
        <v>1.47</v>
      </c>
    </row>
    <row r="116" spans="1:17" ht="15">
      <c r="A116" s="16" t="s">
        <v>22</v>
      </c>
      <c r="B116" s="17">
        <v>0.92</v>
      </c>
      <c r="C116" s="17">
        <v>0.6</v>
      </c>
      <c r="D116" s="17">
        <v>0.97</v>
      </c>
      <c r="E116" s="17">
        <v>0.83</v>
      </c>
      <c r="F116" s="18">
        <v>3.32</v>
      </c>
      <c r="G116" s="17">
        <v>0.69</v>
      </c>
      <c r="H116" s="17">
        <v>1.09</v>
      </c>
      <c r="I116" s="17">
        <v>0.45</v>
      </c>
      <c r="J116" s="17">
        <v>3.02</v>
      </c>
      <c r="K116" s="18">
        <v>5.25</v>
      </c>
      <c r="L116" s="17">
        <v>0.9</v>
      </c>
      <c r="M116" s="17">
        <v>0.96</v>
      </c>
      <c r="N116" s="17">
        <v>1.3</v>
      </c>
      <c r="O116" s="17">
        <v>1.92</v>
      </c>
      <c r="P116" s="18">
        <f t="shared" si="36"/>
        <v>5.08</v>
      </c>
      <c r="Q116" s="17">
        <v>1.47</v>
      </c>
    </row>
    <row r="117" spans="1:17" ht="15">
      <c r="A117" s="16" t="s">
        <v>48</v>
      </c>
      <c r="B117" s="25">
        <v>-1.16</v>
      </c>
      <c r="C117" s="25">
        <v>-2.54</v>
      </c>
      <c r="D117" s="25">
        <v>-1.5</v>
      </c>
      <c r="E117" s="25">
        <v>-3.69</v>
      </c>
      <c r="F117" s="26">
        <v>-8.89</v>
      </c>
      <c r="G117" s="25">
        <v>-1.58</v>
      </c>
      <c r="H117" s="25">
        <v>-2.33</v>
      </c>
      <c r="I117" s="25">
        <v>-2.04</v>
      </c>
      <c r="J117" s="25">
        <v>-3.1</v>
      </c>
      <c r="K117" s="26">
        <v>-9.05</v>
      </c>
      <c r="L117" s="25">
        <v>-0.84</v>
      </c>
      <c r="M117" s="25">
        <v>-2.91</v>
      </c>
      <c r="N117" s="25">
        <v>-2.36</v>
      </c>
      <c r="O117" s="25">
        <v>-1.52</v>
      </c>
      <c r="P117" s="26">
        <f t="shared" si="36"/>
        <v>-7.629999999999999</v>
      </c>
      <c r="Q117" s="25">
        <f>+-Q118</f>
        <v>-1.51</v>
      </c>
    </row>
    <row r="118" spans="1:17" ht="15">
      <c r="A118" s="16" t="s">
        <v>23</v>
      </c>
      <c r="B118" s="17">
        <v>1.16</v>
      </c>
      <c r="C118" s="17">
        <v>2.54</v>
      </c>
      <c r="D118" s="17">
        <v>1.5</v>
      </c>
      <c r="E118" s="17">
        <v>3.69</v>
      </c>
      <c r="F118" s="18">
        <v>8.89</v>
      </c>
      <c r="G118" s="17">
        <v>1.58</v>
      </c>
      <c r="H118" s="17">
        <v>2.33</v>
      </c>
      <c r="I118" s="17">
        <v>2.04</v>
      </c>
      <c r="J118" s="17">
        <v>3.1</v>
      </c>
      <c r="K118" s="18">
        <v>9.05</v>
      </c>
      <c r="L118" s="17">
        <v>0.84</v>
      </c>
      <c r="M118" s="17">
        <v>2.91</v>
      </c>
      <c r="N118" s="17">
        <v>2.36</v>
      </c>
      <c r="O118" s="17">
        <v>1.52</v>
      </c>
      <c r="P118" s="18">
        <f t="shared" si="36"/>
        <v>7.629999999999999</v>
      </c>
      <c r="Q118" s="17">
        <v>1.51</v>
      </c>
    </row>
    <row r="119" spans="1:17" ht="15">
      <c r="A119" s="16" t="s">
        <v>49</v>
      </c>
      <c r="B119" s="25">
        <f aca="true" t="shared" si="62" ref="B119:N119">B120-B121</f>
        <v>-0.9</v>
      </c>
      <c r="C119" s="25">
        <f t="shared" si="62"/>
        <v>-0.35</v>
      </c>
      <c r="D119" s="25">
        <f t="shared" si="62"/>
        <v>-1.65</v>
      </c>
      <c r="E119" s="25">
        <f t="shared" si="62"/>
        <v>-0.96</v>
      </c>
      <c r="F119" s="26">
        <f t="shared" si="62"/>
        <v>-3.8600000000000003</v>
      </c>
      <c r="G119" s="25">
        <f t="shared" si="62"/>
        <v>-1.12</v>
      </c>
      <c r="H119" s="25">
        <f t="shared" si="62"/>
        <v>-0.5900000000000001</v>
      </c>
      <c r="I119" s="25">
        <f t="shared" si="62"/>
        <v>-0.42000000000000004</v>
      </c>
      <c r="J119" s="25">
        <f t="shared" si="62"/>
        <v>-0.62</v>
      </c>
      <c r="K119" s="26">
        <f t="shared" si="62"/>
        <v>-2.75</v>
      </c>
      <c r="L119" s="25">
        <f t="shared" si="62"/>
        <v>-0.8</v>
      </c>
      <c r="M119" s="25">
        <f t="shared" si="62"/>
        <v>-0.45999999999999996</v>
      </c>
      <c r="N119" s="25">
        <f t="shared" si="62"/>
        <v>-0.47</v>
      </c>
      <c r="O119" s="25">
        <f>O120-O121</f>
        <v>-0.6</v>
      </c>
      <c r="P119" s="26">
        <f>P120-P121</f>
        <v>-2.33</v>
      </c>
      <c r="Q119" s="25">
        <f>Q120-Q121</f>
        <v>-0.22000000000000003</v>
      </c>
    </row>
    <row r="120" spans="1:17" ht="15">
      <c r="A120" s="16" t="s">
        <v>12</v>
      </c>
      <c r="B120" s="17">
        <v>0.11</v>
      </c>
      <c r="C120" s="17">
        <v>0.28</v>
      </c>
      <c r="D120" s="17">
        <v>0.27</v>
      </c>
      <c r="E120" s="17">
        <v>0.22</v>
      </c>
      <c r="F120" s="18">
        <v>0.88</v>
      </c>
      <c r="G120" s="17">
        <v>0.13</v>
      </c>
      <c r="H120" s="17">
        <v>0.18</v>
      </c>
      <c r="I120" s="17">
        <v>0.14</v>
      </c>
      <c r="J120" s="17">
        <v>0.35</v>
      </c>
      <c r="K120" s="18">
        <v>0.8</v>
      </c>
      <c r="L120" s="17">
        <v>0.25</v>
      </c>
      <c r="M120" s="17">
        <v>0.15</v>
      </c>
      <c r="N120" s="17">
        <v>0.1</v>
      </c>
      <c r="O120" s="17">
        <v>0.09</v>
      </c>
      <c r="P120" s="18">
        <f t="shared" si="36"/>
        <v>0.59</v>
      </c>
      <c r="Q120" s="25">
        <f>+Q123+Q128</f>
        <v>0.05</v>
      </c>
    </row>
    <row r="121" spans="1:17" ht="15">
      <c r="A121" s="16" t="s">
        <v>13</v>
      </c>
      <c r="B121" s="17">
        <v>1.01</v>
      </c>
      <c r="C121" s="17">
        <v>0.63</v>
      </c>
      <c r="D121" s="17">
        <v>1.92</v>
      </c>
      <c r="E121" s="17">
        <v>1.18</v>
      </c>
      <c r="F121" s="18">
        <v>4.74</v>
      </c>
      <c r="G121" s="17">
        <v>1.25</v>
      </c>
      <c r="H121" s="17">
        <v>0.77</v>
      </c>
      <c r="I121" s="17">
        <v>0.56</v>
      </c>
      <c r="J121" s="17">
        <v>0.97</v>
      </c>
      <c r="K121" s="18">
        <v>3.55</v>
      </c>
      <c r="L121" s="17">
        <v>1.05</v>
      </c>
      <c r="M121" s="17">
        <v>0.61</v>
      </c>
      <c r="N121" s="17">
        <v>0.57</v>
      </c>
      <c r="O121" s="17">
        <v>0.69</v>
      </c>
      <c r="P121" s="18">
        <f t="shared" si="36"/>
        <v>2.92</v>
      </c>
      <c r="Q121" s="25">
        <f>+Q124+Q126+Q129</f>
        <v>0.27</v>
      </c>
    </row>
    <row r="122" spans="1:17" ht="15">
      <c r="A122" s="16" t="s">
        <v>50</v>
      </c>
      <c r="B122" s="25">
        <f aca="true" t="shared" si="63" ref="B122:N122">B123-B124</f>
        <v>-0.8300000000000001</v>
      </c>
      <c r="C122" s="25">
        <f t="shared" si="63"/>
        <v>-0.27</v>
      </c>
      <c r="D122" s="25">
        <f t="shared" si="63"/>
        <v>-0.53</v>
      </c>
      <c r="E122" s="25">
        <f t="shared" si="63"/>
        <v>-0.54</v>
      </c>
      <c r="F122" s="26">
        <f t="shared" si="63"/>
        <v>-2.17</v>
      </c>
      <c r="G122" s="25">
        <f t="shared" si="63"/>
        <v>-0.61</v>
      </c>
      <c r="H122" s="25">
        <f t="shared" si="63"/>
        <v>-0.5</v>
      </c>
      <c r="I122" s="25">
        <f t="shared" si="63"/>
        <v>-0.38</v>
      </c>
      <c r="J122" s="25">
        <f t="shared" si="63"/>
        <v>-0.47</v>
      </c>
      <c r="K122" s="26">
        <f t="shared" si="63"/>
        <v>-1.96</v>
      </c>
      <c r="L122" s="25">
        <f t="shared" si="63"/>
        <v>-0.5700000000000001</v>
      </c>
      <c r="M122" s="25">
        <f t="shared" si="63"/>
        <v>-0.21</v>
      </c>
      <c r="N122" s="25">
        <f t="shared" si="63"/>
        <v>-0.27</v>
      </c>
      <c r="O122" s="25">
        <f>O123-O124</f>
        <v>-0.31000000000000005</v>
      </c>
      <c r="P122" s="26">
        <f>P123-P124</f>
        <v>-1.3599999999999999</v>
      </c>
      <c r="Q122" s="25">
        <f>Q123-Q124</f>
        <v>-0.13</v>
      </c>
    </row>
    <row r="123" spans="1:17" ht="15">
      <c r="A123" s="16" t="s">
        <v>22</v>
      </c>
      <c r="B123" s="17">
        <v>0.1</v>
      </c>
      <c r="C123" s="17">
        <v>0.28</v>
      </c>
      <c r="D123" s="17">
        <v>0.27</v>
      </c>
      <c r="E123" s="17">
        <v>0.22</v>
      </c>
      <c r="F123" s="18">
        <v>0.87</v>
      </c>
      <c r="G123" s="17">
        <v>0.13</v>
      </c>
      <c r="H123" s="17">
        <v>0.05</v>
      </c>
      <c r="I123" s="17">
        <v>0.11</v>
      </c>
      <c r="J123" s="17">
        <v>0.28</v>
      </c>
      <c r="K123" s="18">
        <v>0.57</v>
      </c>
      <c r="L123" s="17">
        <v>0.24</v>
      </c>
      <c r="M123" s="17">
        <v>0.15</v>
      </c>
      <c r="N123" s="17">
        <v>0.09</v>
      </c>
      <c r="O123" s="17">
        <v>0.09</v>
      </c>
      <c r="P123" s="18">
        <f t="shared" si="36"/>
        <v>0.57</v>
      </c>
      <c r="Q123" s="17">
        <v>0.04</v>
      </c>
    </row>
    <row r="124" spans="1:17" ht="15">
      <c r="A124" s="16" t="s">
        <v>23</v>
      </c>
      <c r="B124" s="17">
        <v>0.93</v>
      </c>
      <c r="C124" s="17">
        <v>0.55</v>
      </c>
      <c r="D124" s="17">
        <v>0.8</v>
      </c>
      <c r="E124" s="17">
        <v>0.76</v>
      </c>
      <c r="F124" s="18">
        <v>3.04</v>
      </c>
      <c r="G124" s="17">
        <v>0.74</v>
      </c>
      <c r="H124" s="17">
        <v>0.55</v>
      </c>
      <c r="I124" s="17">
        <v>0.49</v>
      </c>
      <c r="J124" s="17">
        <v>0.75</v>
      </c>
      <c r="K124" s="18">
        <v>2.53</v>
      </c>
      <c r="L124" s="17">
        <v>0.81</v>
      </c>
      <c r="M124" s="17">
        <v>0.36</v>
      </c>
      <c r="N124" s="17">
        <v>0.36</v>
      </c>
      <c r="O124" s="17">
        <v>0.4</v>
      </c>
      <c r="P124" s="18">
        <f t="shared" si="36"/>
        <v>1.9299999999999997</v>
      </c>
      <c r="Q124" s="17">
        <v>0.17</v>
      </c>
    </row>
    <row r="125" spans="1:17" ht="15">
      <c r="A125" s="16" t="s">
        <v>51</v>
      </c>
      <c r="B125" s="25">
        <v>-0.07</v>
      </c>
      <c r="C125" s="25">
        <v>-0.08</v>
      </c>
      <c r="D125" s="25">
        <v>-1.12</v>
      </c>
      <c r="E125" s="25">
        <v>-0.42</v>
      </c>
      <c r="F125" s="26">
        <v>-1.69</v>
      </c>
      <c r="G125" s="25">
        <v>-0.51</v>
      </c>
      <c r="H125" s="25">
        <v>-0.22</v>
      </c>
      <c r="I125" s="25">
        <v>-0.04</v>
      </c>
      <c r="J125" s="25">
        <v>-0.17</v>
      </c>
      <c r="K125" s="26">
        <v>-0.94</v>
      </c>
      <c r="L125" s="25">
        <v>-0.22</v>
      </c>
      <c r="M125" s="25">
        <v>-0.24</v>
      </c>
      <c r="N125" s="25">
        <v>-0.2</v>
      </c>
      <c r="O125" s="25">
        <v>-0.29</v>
      </c>
      <c r="P125" s="26">
        <f t="shared" si="36"/>
        <v>-0.95</v>
      </c>
      <c r="Q125" s="25">
        <f>-Q126</f>
        <v>-0.09</v>
      </c>
    </row>
    <row r="126" spans="1:17" ht="15">
      <c r="A126" s="16" t="s">
        <v>22</v>
      </c>
      <c r="B126" s="17">
        <v>0.08</v>
      </c>
      <c r="C126" s="17">
        <v>0.08</v>
      </c>
      <c r="D126" s="17">
        <v>1.12</v>
      </c>
      <c r="E126" s="17">
        <v>0.42</v>
      </c>
      <c r="F126" s="18">
        <v>1.7</v>
      </c>
      <c r="G126" s="17">
        <v>0.51</v>
      </c>
      <c r="H126" s="17">
        <v>0.22</v>
      </c>
      <c r="I126" s="17">
        <v>0.06</v>
      </c>
      <c r="J126" s="17">
        <v>0.22</v>
      </c>
      <c r="K126" s="18">
        <v>1.01</v>
      </c>
      <c r="L126" s="17">
        <v>0.22</v>
      </c>
      <c r="M126" s="17">
        <v>0.24</v>
      </c>
      <c r="N126" s="17">
        <v>0.2</v>
      </c>
      <c r="O126" s="17">
        <v>0.29</v>
      </c>
      <c r="P126" s="18">
        <f t="shared" si="36"/>
        <v>0.95</v>
      </c>
      <c r="Q126" s="17">
        <v>0.09</v>
      </c>
    </row>
    <row r="127" spans="1:17" ht="15">
      <c r="A127" s="16" t="s">
        <v>52</v>
      </c>
      <c r="B127" s="25">
        <f aca="true" t="shared" si="64" ref="B127:N127">B128-B129</f>
        <v>0</v>
      </c>
      <c r="C127" s="25">
        <f t="shared" si="64"/>
        <v>0</v>
      </c>
      <c r="D127" s="25">
        <f t="shared" si="64"/>
        <v>0</v>
      </c>
      <c r="E127" s="25">
        <f t="shared" si="64"/>
        <v>0</v>
      </c>
      <c r="F127" s="26">
        <f t="shared" si="64"/>
        <v>0</v>
      </c>
      <c r="G127" s="25">
        <f t="shared" si="64"/>
        <v>0</v>
      </c>
      <c r="H127" s="25">
        <f t="shared" si="64"/>
        <v>0.13</v>
      </c>
      <c r="I127" s="25">
        <f t="shared" si="64"/>
        <v>0</v>
      </c>
      <c r="J127" s="25">
        <f t="shared" si="64"/>
        <v>0.02</v>
      </c>
      <c r="K127" s="26">
        <f t="shared" si="64"/>
        <v>0.15</v>
      </c>
      <c r="L127" s="25">
        <f t="shared" si="64"/>
        <v>-0.01</v>
      </c>
      <c r="M127" s="25">
        <f t="shared" si="64"/>
        <v>-0.01</v>
      </c>
      <c r="N127" s="25">
        <f t="shared" si="64"/>
        <v>0</v>
      </c>
      <c r="O127" s="25">
        <f>O128-O129</f>
        <v>0</v>
      </c>
      <c r="P127" s="26">
        <f>P128-P129</f>
        <v>-0.02</v>
      </c>
      <c r="Q127" s="25">
        <f>Q128-Q129</f>
        <v>0</v>
      </c>
    </row>
    <row r="128" spans="1:17" ht="15">
      <c r="A128" s="16" t="s">
        <v>22</v>
      </c>
      <c r="B128" s="17">
        <v>0</v>
      </c>
      <c r="C128" s="17">
        <v>0</v>
      </c>
      <c r="D128" s="17">
        <v>0</v>
      </c>
      <c r="E128" s="17">
        <v>0</v>
      </c>
      <c r="F128" s="18">
        <v>0</v>
      </c>
      <c r="G128" s="17">
        <v>0</v>
      </c>
      <c r="H128" s="17">
        <v>0.13</v>
      </c>
      <c r="I128" s="17">
        <v>0.01</v>
      </c>
      <c r="J128" s="17">
        <v>0.02</v>
      </c>
      <c r="K128" s="18">
        <v>0.16</v>
      </c>
      <c r="L128" s="17">
        <v>0.01</v>
      </c>
      <c r="M128" s="17">
        <v>0</v>
      </c>
      <c r="N128" s="17">
        <v>0.01</v>
      </c>
      <c r="O128" s="17">
        <v>0</v>
      </c>
      <c r="P128" s="18">
        <f t="shared" si="36"/>
        <v>0.02</v>
      </c>
      <c r="Q128" s="17">
        <v>0.01</v>
      </c>
    </row>
    <row r="129" spans="1:17" ht="15">
      <c r="A129" s="16" t="s">
        <v>23</v>
      </c>
      <c r="B129" s="17">
        <v>0</v>
      </c>
      <c r="C129" s="17">
        <v>0</v>
      </c>
      <c r="D129" s="17">
        <v>0</v>
      </c>
      <c r="E129" s="17">
        <v>0</v>
      </c>
      <c r="F129" s="18">
        <v>0</v>
      </c>
      <c r="G129" s="17">
        <v>0</v>
      </c>
      <c r="H129" s="17">
        <v>0</v>
      </c>
      <c r="I129" s="17">
        <v>0.01</v>
      </c>
      <c r="J129" s="17">
        <v>0</v>
      </c>
      <c r="K129" s="18">
        <v>0.01</v>
      </c>
      <c r="L129" s="17">
        <v>0.02</v>
      </c>
      <c r="M129" s="17">
        <v>0.01</v>
      </c>
      <c r="N129" s="17">
        <v>0.01</v>
      </c>
      <c r="O129" s="17">
        <v>0</v>
      </c>
      <c r="P129" s="18">
        <f t="shared" si="36"/>
        <v>0.04</v>
      </c>
      <c r="Q129" s="17">
        <v>0.01</v>
      </c>
    </row>
    <row r="130" spans="1:17" ht="15">
      <c r="A130" s="16" t="s">
        <v>53</v>
      </c>
      <c r="B130" s="25">
        <f aca="true" t="shared" si="65" ref="B130:N130">B131-B132</f>
        <v>-0.7599999999999998</v>
      </c>
      <c r="C130" s="25">
        <f t="shared" si="65"/>
        <v>-0.3600000000000001</v>
      </c>
      <c r="D130" s="25">
        <f t="shared" si="65"/>
        <v>-0.7300000000000004</v>
      </c>
      <c r="E130" s="25">
        <f t="shared" si="65"/>
        <v>-1.52</v>
      </c>
      <c r="F130" s="26">
        <f t="shared" si="65"/>
        <v>-3.37</v>
      </c>
      <c r="G130" s="25">
        <f t="shared" si="65"/>
        <v>-0.4700000000000002</v>
      </c>
      <c r="H130" s="25">
        <f t="shared" si="65"/>
        <v>0.050000000000000044</v>
      </c>
      <c r="I130" s="25">
        <f t="shared" si="65"/>
        <v>-0.6000000000000001</v>
      </c>
      <c r="J130" s="25">
        <f t="shared" si="65"/>
        <v>-0.27</v>
      </c>
      <c r="K130" s="26">
        <f t="shared" si="65"/>
        <v>-1.29</v>
      </c>
      <c r="L130" s="25">
        <f t="shared" si="65"/>
        <v>-0.3699999999999999</v>
      </c>
      <c r="M130" s="25">
        <f t="shared" si="65"/>
        <v>-0.3599999999999999</v>
      </c>
      <c r="N130" s="25">
        <f t="shared" si="65"/>
        <v>-1.15</v>
      </c>
      <c r="O130" s="25">
        <f>O131-O132</f>
        <v>-0.54</v>
      </c>
      <c r="P130" s="26">
        <f>P131-P132</f>
        <v>-2.4200000000000017</v>
      </c>
      <c r="Q130" s="25">
        <f>Q131-Q132</f>
        <v>-0.9199999999999997</v>
      </c>
    </row>
    <row r="131" spans="1:17" ht="15">
      <c r="A131" s="16" t="s">
        <v>12</v>
      </c>
      <c r="B131" s="25">
        <f>+B134+B137</f>
        <v>1.35</v>
      </c>
      <c r="C131" s="25">
        <f aca="true" t="shared" si="66" ref="C131:E132">+C134+C137</f>
        <v>1.32</v>
      </c>
      <c r="D131" s="25">
        <f t="shared" si="66"/>
        <v>1.38</v>
      </c>
      <c r="E131" s="25">
        <f t="shared" si="66"/>
        <v>1.15</v>
      </c>
      <c r="F131" s="18">
        <v>5.2</v>
      </c>
      <c r="G131" s="25">
        <f>+G134+G137</f>
        <v>1.4</v>
      </c>
      <c r="H131" s="25">
        <f aca="true" t="shared" si="67" ref="H131:J132">+H134+H137</f>
        <v>1.77</v>
      </c>
      <c r="I131" s="25">
        <f t="shared" si="67"/>
        <v>1.5</v>
      </c>
      <c r="J131" s="25">
        <f t="shared" si="67"/>
        <v>2.04</v>
      </c>
      <c r="K131" s="18">
        <v>6.71</v>
      </c>
      <c r="L131" s="25">
        <f>+L134+L137</f>
        <v>1.8</v>
      </c>
      <c r="M131" s="25">
        <f aca="true" t="shared" si="68" ref="M131:O132">+M134+M137</f>
        <v>1.62</v>
      </c>
      <c r="N131" s="25">
        <f t="shared" si="68"/>
        <v>1.5</v>
      </c>
      <c r="O131" s="25">
        <f t="shared" si="68"/>
        <v>2.02</v>
      </c>
      <c r="P131" s="18">
        <f aca="true" t="shared" si="69" ref="P131:P194">SUM(L131:O131)</f>
        <v>6.9399999999999995</v>
      </c>
      <c r="Q131" s="25">
        <f>+Q134+Q137</f>
        <v>1.09</v>
      </c>
    </row>
    <row r="132" spans="1:17" ht="15">
      <c r="A132" s="16" t="s">
        <v>13</v>
      </c>
      <c r="B132" s="25">
        <f>+B135+B138</f>
        <v>2.11</v>
      </c>
      <c r="C132" s="25">
        <f t="shared" si="66"/>
        <v>1.6800000000000002</v>
      </c>
      <c r="D132" s="25">
        <f t="shared" si="66"/>
        <v>2.1100000000000003</v>
      </c>
      <c r="E132" s="25">
        <f t="shared" si="66"/>
        <v>2.67</v>
      </c>
      <c r="F132" s="18">
        <v>8.57</v>
      </c>
      <c r="G132" s="25">
        <f>+G135+G138</f>
        <v>1.87</v>
      </c>
      <c r="H132" s="25">
        <f t="shared" si="67"/>
        <v>1.72</v>
      </c>
      <c r="I132" s="25">
        <f t="shared" si="67"/>
        <v>2.1</v>
      </c>
      <c r="J132" s="25">
        <f t="shared" si="67"/>
        <v>2.31</v>
      </c>
      <c r="K132" s="18">
        <v>8</v>
      </c>
      <c r="L132" s="25">
        <f>+L135+L138</f>
        <v>2.17</v>
      </c>
      <c r="M132" s="25">
        <f t="shared" si="68"/>
        <v>1.98</v>
      </c>
      <c r="N132" s="25">
        <f t="shared" si="68"/>
        <v>2.65</v>
      </c>
      <c r="O132" s="25">
        <f t="shared" si="68"/>
        <v>2.56</v>
      </c>
      <c r="P132" s="18">
        <f t="shared" si="69"/>
        <v>9.360000000000001</v>
      </c>
      <c r="Q132" s="25">
        <f>+Q135+Q138</f>
        <v>2.01</v>
      </c>
    </row>
    <row r="133" spans="1:17" ht="15">
      <c r="A133" s="16" t="s">
        <v>54</v>
      </c>
      <c r="B133" s="25">
        <f aca="true" t="shared" si="70" ref="B133:N133">B134-B135</f>
        <v>-0.75</v>
      </c>
      <c r="C133" s="25">
        <f t="shared" si="70"/>
        <v>-0.43000000000000005</v>
      </c>
      <c r="D133" s="25">
        <f t="shared" si="70"/>
        <v>-0.8200000000000001</v>
      </c>
      <c r="E133" s="25">
        <f t="shared" si="70"/>
        <v>-1.4800000000000002</v>
      </c>
      <c r="F133" s="26">
        <f t="shared" si="70"/>
        <v>-3.4800000000000004</v>
      </c>
      <c r="G133" s="25">
        <f t="shared" si="70"/>
        <v>-0.47</v>
      </c>
      <c r="H133" s="25">
        <f t="shared" si="70"/>
        <v>-0.08999999999999986</v>
      </c>
      <c r="I133" s="25">
        <f t="shared" si="70"/>
        <v>-0.32000000000000006</v>
      </c>
      <c r="J133" s="25">
        <f t="shared" si="70"/>
        <v>-0.13000000000000012</v>
      </c>
      <c r="K133" s="26">
        <f t="shared" si="70"/>
        <v>-1.0099999999999998</v>
      </c>
      <c r="L133" s="25">
        <f t="shared" si="70"/>
        <v>-0.30000000000000004</v>
      </c>
      <c r="M133" s="25">
        <f t="shared" si="70"/>
        <v>-0.3899999999999999</v>
      </c>
      <c r="N133" s="25">
        <f t="shared" si="70"/>
        <v>-0.8199999999999998</v>
      </c>
      <c r="O133" s="25">
        <f>O134-O135</f>
        <v>-0.3899999999999999</v>
      </c>
      <c r="P133" s="26">
        <f>P134-P135</f>
        <v>-1.8999999999999995</v>
      </c>
      <c r="Q133" s="25">
        <f>Q134-Q135</f>
        <v>-0.9099999999999999</v>
      </c>
    </row>
    <row r="134" spans="1:17" ht="15">
      <c r="A134" s="16" t="s">
        <v>22</v>
      </c>
      <c r="B134" s="17">
        <v>1.03</v>
      </c>
      <c r="C134" s="17">
        <v>0.91</v>
      </c>
      <c r="D134" s="17">
        <v>1.01</v>
      </c>
      <c r="E134" s="17">
        <v>0.72</v>
      </c>
      <c r="F134" s="18">
        <v>3.67</v>
      </c>
      <c r="G134" s="17">
        <v>1.03</v>
      </c>
      <c r="H134" s="17">
        <v>1.37</v>
      </c>
      <c r="I134" s="17">
        <v>1.23</v>
      </c>
      <c r="J134" s="17">
        <v>1.66</v>
      </c>
      <c r="K134" s="18">
        <v>5.29</v>
      </c>
      <c r="L134" s="17">
        <v>1.46</v>
      </c>
      <c r="M134" s="17">
        <v>1.27</v>
      </c>
      <c r="N134" s="17">
        <v>1.25</v>
      </c>
      <c r="O134" s="17">
        <v>1.72</v>
      </c>
      <c r="P134" s="18">
        <f t="shared" si="69"/>
        <v>5.7</v>
      </c>
      <c r="Q134" s="17">
        <v>0.98</v>
      </c>
    </row>
    <row r="135" spans="1:17" ht="15">
      <c r="A135" s="16" t="s">
        <v>23</v>
      </c>
      <c r="B135" s="17">
        <v>1.78</v>
      </c>
      <c r="C135" s="17">
        <v>1.34</v>
      </c>
      <c r="D135" s="17">
        <v>1.83</v>
      </c>
      <c r="E135" s="17">
        <v>2.2</v>
      </c>
      <c r="F135" s="18">
        <v>7.15</v>
      </c>
      <c r="G135" s="17">
        <v>1.5</v>
      </c>
      <c r="H135" s="17">
        <v>1.46</v>
      </c>
      <c r="I135" s="17">
        <v>1.55</v>
      </c>
      <c r="J135" s="17">
        <v>1.79</v>
      </c>
      <c r="K135" s="18">
        <v>6.3</v>
      </c>
      <c r="L135" s="17">
        <v>1.76</v>
      </c>
      <c r="M135" s="17">
        <v>1.66</v>
      </c>
      <c r="N135" s="17">
        <v>2.07</v>
      </c>
      <c r="O135" s="17">
        <v>2.11</v>
      </c>
      <c r="P135" s="18">
        <f t="shared" si="69"/>
        <v>7.6</v>
      </c>
      <c r="Q135" s="17">
        <v>1.89</v>
      </c>
    </row>
    <row r="136" spans="1:17" ht="15">
      <c r="A136" s="16" t="s">
        <v>55</v>
      </c>
      <c r="B136" s="25">
        <f aca="true" t="shared" si="71" ref="B136:N136">B137-B138</f>
        <v>-0.010000000000000009</v>
      </c>
      <c r="C136" s="25">
        <f t="shared" si="71"/>
        <v>0.06999999999999995</v>
      </c>
      <c r="D136" s="25">
        <f t="shared" si="71"/>
        <v>0.08999999999999997</v>
      </c>
      <c r="E136" s="25">
        <f t="shared" si="71"/>
        <v>-0.03999999999999998</v>
      </c>
      <c r="F136" s="26">
        <f t="shared" si="71"/>
        <v>0.1100000000000001</v>
      </c>
      <c r="G136" s="25">
        <f t="shared" si="71"/>
        <v>0</v>
      </c>
      <c r="H136" s="25">
        <f t="shared" si="71"/>
        <v>0.14</v>
      </c>
      <c r="I136" s="25">
        <f t="shared" si="71"/>
        <v>-0.28</v>
      </c>
      <c r="J136" s="25">
        <f t="shared" si="71"/>
        <v>-0.14</v>
      </c>
      <c r="K136" s="26">
        <f t="shared" si="71"/>
        <v>-0.28</v>
      </c>
      <c r="L136" s="25">
        <f t="shared" si="71"/>
        <v>-0.06999999999999995</v>
      </c>
      <c r="M136" s="25">
        <f t="shared" si="71"/>
        <v>0.02999999999999997</v>
      </c>
      <c r="N136" s="25">
        <f t="shared" si="71"/>
        <v>-0.32999999999999996</v>
      </c>
      <c r="O136" s="25">
        <f>O137-O138</f>
        <v>-0.15000000000000002</v>
      </c>
      <c r="P136" s="26">
        <f>P137-P138</f>
        <v>-0.52</v>
      </c>
      <c r="Q136" s="25">
        <f>Q137-Q138</f>
        <v>-0.009999999999999995</v>
      </c>
    </row>
    <row r="137" spans="1:17" ht="15">
      <c r="A137" s="16" t="s">
        <v>22</v>
      </c>
      <c r="B137" s="17">
        <v>0.32</v>
      </c>
      <c r="C137" s="17">
        <v>0.41</v>
      </c>
      <c r="D137" s="17">
        <v>0.37</v>
      </c>
      <c r="E137" s="17">
        <v>0.43</v>
      </c>
      <c r="F137" s="18">
        <v>1.53</v>
      </c>
      <c r="G137" s="17">
        <v>0.37</v>
      </c>
      <c r="H137" s="17">
        <v>0.4</v>
      </c>
      <c r="I137" s="17">
        <v>0.27</v>
      </c>
      <c r="J137" s="17">
        <v>0.38</v>
      </c>
      <c r="K137" s="18">
        <v>1.42</v>
      </c>
      <c r="L137" s="17">
        <v>0.34</v>
      </c>
      <c r="M137" s="17">
        <v>0.35</v>
      </c>
      <c r="N137" s="17">
        <v>0.25</v>
      </c>
      <c r="O137" s="17">
        <v>0.3</v>
      </c>
      <c r="P137" s="18">
        <f t="shared" si="69"/>
        <v>1.24</v>
      </c>
      <c r="Q137" s="31">
        <v>0.11</v>
      </c>
    </row>
    <row r="138" spans="1:17" ht="15">
      <c r="A138" s="16" t="s">
        <v>23</v>
      </c>
      <c r="B138" s="17">
        <v>0.33</v>
      </c>
      <c r="C138" s="17">
        <v>0.34</v>
      </c>
      <c r="D138" s="17">
        <v>0.28</v>
      </c>
      <c r="E138" s="17">
        <v>0.47</v>
      </c>
      <c r="F138" s="18">
        <v>1.42</v>
      </c>
      <c r="G138" s="17">
        <v>0.37</v>
      </c>
      <c r="H138" s="17">
        <v>0.26</v>
      </c>
      <c r="I138" s="17">
        <v>0.55</v>
      </c>
      <c r="J138" s="17">
        <v>0.52</v>
      </c>
      <c r="K138" s="18">
        <v>1.7</v>
      </c>
      <c r="L138" s="17">
        <v>0.41</v>
      </c>
      <c r="M138" s="17">
        <v>0.32</v>
      </c>
      <c r="N138" s="17">
        <v>0.58</v>
      </c>
      <c r="O138" s="17">
        <v>0.45</v>
      </c>
      <c r="P138" s="18">
        <f t="shared" si="69"/>
        <v>1.76</v>
      </c>
      <c r="Q138" s="31">
        <v>0.12</v>
      </c>
    </row>
    <row r="139" spans="1:17" ht="15">
      <c r="A139" s="16" t="s">
        <v>56</v>
      </c>
      <c r="B139" s="25">
        <f aca="true" t="shared" si="72" ref="B139:N139">B140-B141</f>
        <v>-2.4699999999999998</v>
      </c>
      <c r="C139" s="25">
        <f t="shared" si="72"/>
        <v>-4.78</v>
      </c>
      <c r="D139" s="25">
        <f t="shared" si="72"/>
        <v>-3.0000000000000004</v>
      </c>
      <c r="E139" s="25">
        <f t="shared" si="72"/>
        <v>-3.89</v>
      </c>
      <c r="F139" s="26">
        <f t="shared" si="72"/>
        <v>-14.14</v>
      </c>
      <c r="G139" s="25">
        <f t="shared" si="72"/>
        <v>-4.59</v>
      </c>
      <c r="H139" s="25">
        <f t="shared" si="72"/>
        <v>-3.4899999999999998</v>
      </c>
      <c r="I139" s="25">
        <f t="shared" si="72"/>
        <v>-5.13</v>
      </c>
      <c r="J139" s="25">
        <f t="shared" si="72"/>
        <v>-3.4600000000000004</v>
      </c>
      <c r="K139" s="26">
        <f t="shared" si="72"/>
        <v>-16.67</v>
      </c>
      <c r="L139" s="25">
        <f t="shared" si="72"/>
        <v>-3.6799999999999997</v>
      </c>
      <c r="M139" s="25">
        <f t="shared" si="72"/>
        <v>-3.8000000000000003</v>
      </c>
      <c r="N139" s="25">
        <f t="shared" si="72"/>
        <v>-2.9000000000000004</v>
      </c>
      <c r="O139" s="25">
        <f>O140-O141</f>
        <v>-4.55</v>
      </c>
      <c r="P139" s="26">
        <f>P140-P141</f>
        <v>-14.930000000000003</v>
      </c>
      <c r="Q139" s="25">
        <f>Q140-Q141</f>
        <v>-3.9699999999999998</v>
      </c>
    </row>
    <row r="140" spans="1:17" ht="15">
      <c r="A140" s="16" t="s">
        <v>12</v>
      </c>
      <c r="B140" s="17">
        <v>1.04</v>
      </c>
      <c r="C140" s="17">
        <v>1.18</v>
      </c>
      <c r="D140" s="17">
        <v>1.19</v>
      </c>
      <c r="E140" s="17">
        <v>1.15</v>
      </c>
      <c r="F140" s="18">
        <v>4.56</v>
      </c>
      <c r="G140" s="17">
        <v>1.03</v>
      </c>
      <c r="H140" s="17">
        <v>1.56</v>
      </c>
      <c r="I140" s="17">
        <v>1.64</v>
      </c>
      <c r="J140" s="17">
        <v>1.9</v>
      </c>
      <c r="K140" s="18">
        <v>6.13</v>
      </c>
      <c r="L140" s="17">
        <v>1.54</v>
      </c>
      <c r="M140" s="17">
        <v>2.1</v>
      </c>
      <c r="N140" s="17">
        <v>1.97</v>
      </c>
      <c r="O140" s="17">
        <v>1.5</v>
      </c>
      <c r="P140" s="18">
        <f t="shared" si="69"/>
        <v>7.11</v>
      </c>
      <c r="Q140" s="17">
        <v>1.37</v>
      </c>
    </row>
    <row r="141" spans="1:17" ht="15">
      <c r="A141" s="16" t="s">
        <v>13</v>
      </c>
      <c r="B141" s="17">
        <v>3.51</v>
      </c>
      <c r="C141" s="17">
        <v>5.96</v>
      </c>
      <c r="D141" s="17">
        <v>4.19</v>
      </c>
      <c r="E141" s="17">
        <v>5.04</v>
      </c>
      <c r="F141" s="18">
        <v>18.7</v>
      </c>
      <c r="G141" s="17">
        <v>5.62</v>
      </c>
      <c r="H141" s="17">
        <v>5.05</v>
      </c>
      <c r="I141" s="17">
        <v>6.77</v>
      </c>
      <c r="J141" s="17">
        <v>5.36</v>
      </c>
      <c r="K141" s="18">
        <v>22.8</v>
      </c>
      <c r="L141" s="17">
        <v>5.22</v>
      </c>
      <c r="M141" s="17">
        <v>5.9</v>
      </c>
      <c r="N141" s="17">
        <v>4.87</v>
      </c>
      <c r="O141" s="17">
        <v>6.05</v>
      </c>
      <c r="P141" s="18">
        <f t="shared" si="69"/>
        <v>22.040000000000003</v>
      </c>
      <c r="Q141" s="17">
        <v>5.34</v>
      </c>
    </row>
    <row r="142" spans="1:17" ht="15">
      <c r="A142" s="16" t="s">
        <v>57</v>
      </c>
      <c r="B142" s="25">
        <f aca="true" t="shared" si="73" ref="B142:N142">B143-B144</f>
        <v>23.8</v>
      </c>
      <c r="C142" s="25">
        <f t="shared" si="73"/>
        <v>29.6</v>
      </c>
      <c r="D142" s="25">
        <f t="shared" si="73"/>
        <v>24.67</v>
      </c>
      <c r="E142" s="25">
        <f t="shared" si="73"/>
        <v>29.819999999999997</v>
      </c>
      <c r="F142" s="26">
        <f t="shared" si="73"/>
        <v>107.88999999999999</v>
      </c>
      <c r="G142" s="25">
        <f t="shared" si="73"/>
        <v>23.16</v>
      </c>
      <c r="H142" s="25">
        <f t="shared" si="73"/>
        <v>26.029999999999998</v>
      </c>
      <c r="I142" s="25">
        <f t="shared" si="73"/>
        <v>24.7</v>
      </c>
      <c r="J142" s="25">
        <f t="shared" si="73"/>
        <v>23.770000000000003</v>
      </c>
      <c r="K142" s="26">
        <f t="shared" si="73"/>
        <v>97.65999999999998</v>
      </c>
      <c r="L142" s="25">
        <f t="shared" si="73"/>
        <v>22.250000000000007</v>
      </c>
      <c r="M142" s="25">
        <f t="shared" si="73"/>
        <v>25.480000000000004</v>
      </c>
      <c r="N142" s="25">
        <f t="shared" si="73"/>
        <v>28.040000000000003</v>
      </c>
      <c r="O142" s="25">
        <f>O143-O144</f>
        <v>22.040000000000003</v>
      </c>
      <c r="P142" s="26">
        <f>P143-P144</f>
        <v>97.81000000000002</v>
      </c>
      <c r="Q142" s="25">
        <f>Q143-Q144</f>
        <v>19.919999999999995</v>
      </c>
    </row>
    <row r="143" spans="1:17" ht="15">
      <c r="A143" s="16" t="s">
        <v>12</v>
      </c>
      <c r="B143" s="25">
        <f>+B146+B149+B152</f>
        <v>40.78</v>
      </c>
      <c r="C143" s="25">
        <f aca="true" t="shared" si="74" ref="C143:E144">+C146+C149+C152</f>
        <v>44.78</v>
      </c>
      <c r="D143" s="25">
        <f t="shared" si="74"/>
        <v>46.06</v>
      </c>
      <c r="E143" s="25">
        <f t="shared" si="74"/>
        <v>47.169999999999995</v>
      </c>
      <c r="F143" s="18">
        <v>178.79</v>
      </c>
      <c r="G143" s="25">
        <f>+G146+G149+G152</f>
        <v>42.28</v>
      </c>
      <c r="H143" s="25">
        <f aca="true" t="shared" si="75" ref="H143:J144">+H146+H149+H152</f>
        <v>46.23</v>
      </c>
      <c r="I143" s="25">
        <f t="shared" si="75"/>
        <v>47.79</v>
      </c>
      <c r="J143" s="25">
        <f t="shared" si="75"/>
        <v>47.870000000000005</v>
      </c>
      <c r="K143" s="18">
        <v>184.17</v>
      </c>
      <c r="L143" s="25">
        <f>+L146+L149+L152</f>
        <v>42.800000000000004</v>
      </c>
      <c r="M143" s="25">
        <f aca="true" t="shared" si="76" ref="M143:O144">+M146+M149+M152</f>
        <v>47.660000000000004</v>
      </c>
      <c r="N143" s="25">
        <f t="shared" si="76"/>
        <v>49.28</v>
      </c>
      <c r="O143" s="25">
        <f t="shared" si="76"/>
        <v>45.31</v>
      </c>
      <c r="P143" s="18">
        <f t="shared" si="69"/>
        <v>185.05</v>
      </c>
      <c r="Q143" s="25">
        <f>+Q146+Q149+Q152</f>
        <v>41.05</v>
      </c>
    </row>
    <row r="144" spans="1:17" ht="15">
      <c r="A144" s="16" t="s">
        <v>13</v>
      </c>
      <c r="B144" s="25">
        <f>+B147+B150+B153</f>
        <v>16.98</v>
      </c>
      <c r="C144" s="25">
        <f t="shared" si="74"/>
        <v>15.18</v>
      </c>
      <c r="D144" s="25">
        <f t="shared" si="74"/>
        <v>21.39</v>
      </c>
      <c r="E144" s="25">
        <f t="shared" si="74"/>
        <v>17.349999999999998</v>
      </c>
      <c r="F144" s="18">
        <v>70.9</v>
      </c>
      <c r="G144" s="25">
        <f>+G147+G150+G153</f>
        <v>19.12</v>
      </c>
      <c r="H144" s="25">
        <f t="shared" si="75"/>
        <v>20.2</v>
      </c>
      <c r="I144" s="25">
        <f t="shared" si="75"/>
        <v>23.09</v>
      </c>
      <c r="J144" s="25">
        <f t="shared" si="75"/>
        <v>24.1</v>
      </c>
      <c r="K144" s="18">
        <v>86.51</v>
      </c>
      <c r="L144" s="25">
        <f>+L147+L150+L153</f>
        <v>20.549999999999997</v>
      </c>
      <c r="M144" s="25">
        <f t="shared" si="76"/>
        <v>22.18</v>
      </c>
      <c r="N144" s="25">
        <f t="shared" si="76"/>
        <v>21.24</v>
      </c>
      <c r="O144" s="25">
        <f t="shared" si="76"/>
        <v>23.27</v>
      </c>
      <c r="P144" s="18">
        <f t="shared" si="69"/>
        <v>87.24</v>
      </c>
      <c r="Q144" s="25">
        <f>+Q147+Q150+Q153</f>
        <v>21.130000000000003</v>
      </c>
    </row>
    <row r="145" spans="1:17" ht="15">
      <c r="A145" s="16" t="s">
        <v>58</v>
      </c>
      <c r="B145" s="25">
        <f aca="true" t="shared" si="77" ref="B145:N145">B146-B147</f>
        <v>21.03</v>
      </c>
      <c r="C145" s="25">
        <f t="shared" si="77"/>
        <v>24.34</v>
      </c>
      <c r="D145" s="25">
        <f t="shared" si="77"/>
        <v>21.52</v>
      </c>
      <c r="E145" s="25">
        <f t="shared" si="77"/>
        <v>22.299999999999997</v>
      </c>
      <c r="F145" s="26">
        <f t="shared" si="77"/>
        <v>89.19</v>
      </c>
      <c r="G145" s="25">
        <f t="shared" si="77"/>
        <v>19.830000000000002</v>
      </c>
      <c r="H145" s="25">
        <f t="shared" si="77"/>
        <v>19.089999999999996</v>
      </c>
      <c r="I145" s="25">
        <f t="shared" si="77"/>
        <v>19.669999999999998</v>
      </c>
      <c r="J145" s="25">
        <f t="shared" si="77"/>
        <v>17.54</v>
      </c>
      <c r="K145" s="26">
        <f t="shared" si="77"/>
        <v>76.13</v>
      </c>
      <c r="L145" s="25">
        <f t="shared" si="77"/>
        <v>16.89</v>
      </c>
      <c r="M145" s="25">
        <f t="shared" si="77"/>
        <v>18.3</v>
      </c>
      <c r="N145" s="25">
        <f t="shared" si="77"/>
        <v>19.63</v>
      </c>
      <c r="O145" s="25">
        <f>O146-O147</f>
        <v>14.21</v>
      </c>
      <c r="P145" s="26">
        <f>P146-P147</f>
        <v>69.03000000000002</v>
      </c>
      <c r="Q145" s="25">
        <f>Q146-Q147</f>
        <v>15.69</v>
      </c>
    </row>
    <row r="146" spans="1:17" ht="15">
      <c r="A146" s="16" t="s">
        <v>22</v>
      </c>
      <c r="B146" s="17">
        <v>28.21</v>
      </c>
      <c r="C146" s="17">
        <v>32.68</v>
      </c>
      <c r="D146" s="17">
        <v>31.32</v>
      </c>
      <c r="E146" s="17">
        <v>30.74</v>
      </c>
      <c r="F146" s="18">
        <v>122.95</v>
      </c>
      <c r="G146" s="17">
        <v>28.62</v>
      </c>
      <c r="H146" s="17">
        <v>30.9</v>
      </c>
      <c r="I146" s="17">
        <v>32.47</v>
      </c>
      <c r="J146" s="17">
        <v>29.51</v>
      </c>
      <c r="K146" s="18">
        <v>121.5</v>
      </c>
      <c r="L146" s="17">
        <v>25.86</v>
      </c>
      <c r="M146" s="17">
        <v>29.96</v>
      </c>
      <c r="N146" s="17">
        <v>31.86</v>
      </c>
      <c r="O146" s="17">
        <v>26.12</v>
      </c>
      <c r="P146" s="18">
        <f t="shared" si="69"/>
        <v>113.80000000000001</v>
      </c>
      <c r="Q146" s="17">
        <v>24.11</v>
      </c>
    </row>
    <row r="147" spans="1:17" ht="15">
      <c r="A147" s="16" t="s">
        <v>23</v>
      </c>
      <c r="B147" s="17">
        <v>7.18</v>
      </c>
      <c r="C147" s="17">
        <v>8.34</v>
      </c>
      <c r="D147" s="17">
        <v>9.8</v>
      </c>
      <c r="E147" s="17">
        <v>8.44</v>
      </c>
      <c r="F147" s="18">
        <v>33.76</v>
      </c>
      <c r="G147" s="17">
        <v>8.79</v>
      </c>
      <c r="H147" s="17">
        <v>11.81</v>
      </c>
      <c r="I147" s="17">
        <v>12.8</v>
      </c>
      <c r="J147" s="17">
        <v>11.97</v>
      </c>
      <c r="K147" s="18">
        <v>45.37</v>
      </c>
      <c r="L147" s="17">
        <v>8.97</v>
      </c>
      <c r="M147" s="17">
        <v>11.66</v>
      </c>
      <c r="N147" s="17">
        <v>12.23</v>
      </c>
      <c r="O147" s="17">
        <v>11.91</v>
      </c>
      <c r="P147" s="18">
        <f t="shared" si="69"/>
        <v>44.769999999999996</v>
      </c>
      <c r="Q147" s="17">
        <v>8.42</v>
      </c>
    </row>
    <row r="148" spans="1:17" ht="15">
      <c r="A148" s="16" t="s">
        <v>59</v>
      </c>
      <c r="B148" s="25">
        <f aca="true" t="shared" si="78" ref="B148:N148">B149-B150</f>
        <v>0.45000000000000107</v>
      </c>
      <c r="C148" s="25">
        <f t="shared" si="78"/>
        <v>3.250000000000001</v>
      </c>
      <c r="D148" s="25">
        <f t="shared" si="78"/>
        <v>1.1400000000000006</v>
      </c>
      <c r="E148" s="25">
        <f t="shared" si="78"/>
        <v>5.7</v>
      </c>
      <c r="F148" s="26">
        <f t="shared" si="78"/>
        <v>10.54</v>
      </c>
      <c r="G148" s="25">
        <f t="shared" si="78"/>
        <v>1.17</v>
      </c>
      <c r="H148" s="25">
        <f t="shared" si="78"/>
        <v>4.67</v>
      </c>
      <c r="I148" s="25">
        <f t="shared" si="78"/>
        <v>3.4299999999999997</v>
      </c>
      <c r="J148" s="25">
        <f t="shared" si="78"/>
        <v>4.01</v>
      </c>
      <c r="K148" s="26">
        <f t="shared" si="78"/>
        <v>13.280000000000001</v>
      </c>
      <c r="L148" s="25">
        <f t="shared" si="78"/>
        <v>3.09</v>
      </c>
      <c r="M148" s="25">
        <f t="shared" si="78"/>
        <v>5.33</v>
      </c>
      <c r="N148" s="25">
        <f t="shared" si="78"/>
        <v>6.74</v>
      </c>
      <c r="O148" s="25">
        <f>O149-O150</f>
        <v>6.270000000000001</v>
      </c>
      <c r="P148" s="26">
        <f>P149-P150</f>
        <v>21.430000000000007</v>
      </c>
      <c r="Q148" s="25">
        <f>Q149-Q150</f>
        <v>2.6700000000000017</v>
      </c>
    </row>
    <row r="149" spans="1:17" ht="15">
      <c r="A149" s="16" t="s">
        <v>22</v>
      </c>
      <c r="B149" s="17">
        <v>9.31</v>
      </c>
      <c r="C149" s="17">
        <v>8.96</v>
      </c>
      <c r="D149" s="17">
        <v>10.88</v>
      </c>
      <c r="E149" s="17">
        <v>13</v>
      </c>
      <c r="F149" s="18">
        <v>42.15</v>
      </c>
      <c r="G149" s="17">
        <v>10.47</v>
      </c>
      <c r="H149" s="17">
        <v>11.94</v>
      </c>
      <c r="I149" s="17">
        <v>11.85</v>
      </c>
      <c r="J149" s="17">
        <v>14.91</v>
      </c>
      <c r="K149" s="18">
        <v>49.17</v>
      </c>
      <c r="L149" s="17">
        <v>13.45</v>
      </c>
      <c r="M149" s="17">
        <v>14.52</v>
      </c>
      <c r="N149" s="17">
        <v>14.84</v>
      </c>
      <c r="O149" s="17">
        <v>15.97</v>
      </c>
      <c r="P149" s="18">
        <f t="shared" si="69"/>
        <v>58.78</v>
      </c>
      <c r="Q149" s="17">
        <v>13.71</v>
      </c>
    </row>
    <row r="150" spans="1:17" ht="15">
      <c r="A150" s="16" t="s">
        <v>23</v>
      </c>
      <c r="B150" s="17">
        <v>8.86</v>
      </c>
      <c r="C150" s="17">
        <v>5.71</v>
      </c>
      <c r="D150" s="17">
        <v>9.74</v>
      </c>
      <c r="E150" s="17">
        <v>7.3</v>
      </c>
      <c r="F150" s="18">
        <v>31.61</v>
      </c>
      <c r="G150" s="17">
        <v>9.3</v>
      </c>
      <c r="H150" s="17">
        <v>7.27</v>
      </c>
      <c r="I150" s="17">
        <v>8.42</v>
      </c>
      <c r="J150" s="17">
        <v>10.9</v>
      </c>
      <c r="K150" s="18">
        <v>35.89</v>
      </c>
      <c r="L150" s="17">
        <v>10.36</v>
      </c>
      <c r="M150" s="17">
        <v>9.19</v>
      </c>
      <c r="N150" s="17">
        <v>8.1</v>
      </c>
      <c r="O150" s="17">
        <v>9.7</v>
      </c>
      <c r="P150" s="18">
        <f t="shared" si="69"/>
        <v>37.349999999999994</v>
      </c>
      <c r="Q150" s="17">
        <v>11.04</v>
      </c>
    </row>
    <row r="151" spans="1:17" ht="15">
      <c r="A151" s="16" t="s">
        <v>60</v>
      </c>
      <c r="B151" s="25">
        <f aca="true" t="shared" si="79" ref="B151:N151">B152-B153</f>
        <v>2.32</v>
      </c>
      <c r="C151" s="25">
        <f t="shared" si="79"/>
        <v>2.0100000000000002</v>
      </c>
      <c r="D151" s="25">
        <f t="shared" si="79"/>
        <v>2.01</v>
      </c>
      <c r="E151" s="25">
        <f t="shared" si="79"/>
        <v>1.82</v>
      </c>
      <c r="F151" s="26">
        <f t="shared" si="79"/>
        <v>8.16</v>
      </c>
      <c r="G151" s="25">
        <f t="shared" si="79"/>
        <v>2.16</v>
      </c>
      <c r="H151" s="25">
        <f t="shared" si="79"/>
        <v>2.27</v>
      </c>
      <c r="I151" s="25">
        <f t="shared" si="79"/>
        <v>1.6</v>
      </c>
      <c r="J151" s="25">
        <f t="shared" si="79"/>
        <v>2.22</v>
      </c>
      <c r="K151" s="26">
        <f t="shared" si="79"/>
        <v>8.25</v>
      </c>
      <c r="L151" s="25">
        <f t="shared" si="79"/>
        <v>2.2700000000000005</v>
      </c>
      <c r="M151" s="25">
        <f t="shared" si="79"/>
        <v>1.85</v>
      </c>
      <c r="N151" s="25">
        <f t="shared" si="79"/>
        <v>1.67</v>
      </c>
      <c r="O151" s="25">
        <f>O152-O153</f>
        <v>1.5600000000000003</v>
      </c>
      <c r="P151" s="26">
        <f>P152-P153</f>
        <v>7.3500000000000005</v>
      </c>
      <c r="Q151" s="25">
        <f>Q152-Q153</f>
        <v>1.56</v>
      </c>
    </row>
    <row r="152" spans="1:17" ht="15">
      <c r="A152" s="16" t="s">
        <v>22</v>
      </c>
      <c r="B152" s="17">
        <v>3.26</v>
      </c>
      <c r="C152" s="17">
        <v>3.14</v>
      </c>
      <c r="D152" s="17">
        <v>3.86</v>
      </c>
      <c r="E152" s="17">
        <v>3.43</v>
      </c>
      <c r="F152" s="18">
        <v>13.69</v>
      </c>
      <c r="G152" s="17">
        <v>3.19</v>
      </c>
      <c r="H152" s="17">
        <v>3.39</v>
      </c>
      <c r="I152" s="17">
        <v>3.47</v>
      </c>
      <c r="J152" s="17">
        <v>3.45</v>
      </c>
      <c r="K152" s="18">
        <v>13.5</v>
      </c>
      <c r="L152" s="17">
        <v>3.49</v>
      </c>
      <c r="M152" s="17">
        <v>3.18</v>
      </c>
      <c r="N152" s="17">
        <v>2.58</v>
      </c>
      <c r="O152" s="17">
        <v>3.22</v>
      </c>
      <c r="P152" s="18">
        <f t="shared" si="69"/>
        <v>12.47</v>
      </c>
      <c r="Q152" s="17">
        <v>3.23</v>
      </c>
    </row>
    <row r="153" spans="1:17" ht="15">
      <c r="A153" s="16" t="s">
        <v>23</v>
      </c>
      <c r="B153" s="17">
        <v>0.94</v>
      </c>
      <c r="C153" s="17">
        <v>1.13</v>
      </c>
      <c r="D153" s="17">
        <v>1.85</v>
      </c>
      <c r="E153" s="17">
        <v>1.61</v>
      </c>
      <c r="F153" s="18">
        <v>5.53</v>
      </c>
      <c r="G153" s="17">
        <v>1.03</v>
      </c>
      <c r="H153" s="17">
        <v>1.12</v>
      </c>
      <c r="I153" s="17">
        <v>1.87</v>
      </c>
      <c r="J153" s="17">
        <v>1.23</v>
      </c>
      <c r="K153" s="18">
        <v>5.25</v>
      </c>
      <c r="L153" s="17">
        <v>1.22</v>
      </c>
      <c r="M153" s="17">
        <v>1.33</v>
      </c>
      <c r="N153" s="17">
        <v>0.91</v>
      </c>
      <c r="O153" s="17">
        <v>1.66</v>
      </c>
      <c r="P153" s="18">
        <f t="shared" si="69"/>
        <v>5.12</v>
      </c>
      <c r="Q153" s="17">
        <v>1.67</v>
      </c>
    </row>
    <row r="154" spans="1:17" ht="15">
      <c r="A154" s="16" t="s">
        <v>61</v>
      </c>
      <c r="B154" s="25">
        <f aca="true" t="shared" si="80" ref="B154:N154">B155-B156</f>
        <v>5.149999999999999</v>
      </c>
      <c r="C154" s="25">
        <f t="shared" si="80"/>
        <v>2.580000000000002</v>
      </c>
      <c r="D154" s="25">
        <f t="shared" si="80"/>
        <v>8.689999999999998</v>
      </c>
      <c r="E154" s="25">
        <f t="shared" si="80"/>
        <v>5.719999999999999</v>
      </c>
      <c r="F154" s="26">
        <f t="shared" si="80"/>
        <v>22.139999999999986</v>
      </c>
      <c r="G154" s="25">
        <f t="shared" si="80"/>
        <v>7.7499999999999964</v>
      </c>
      <c r="H154" s="25">
        <f t="shared" si="80"/>
        <v>4.299999999999997</v>
      </c>
      <c r="I154" s="25">
        <f t="shared" si="80"/>
        <v>9.650000000000002</v>
      </c>
      <c r="J154" s="25">
        <f t="shared" si="80"/>
        <v>1.5199999999999996</v>
      </c>
      <c r="K154" s="26">
        <f t="shared" si="80"/>
        <v>23.219999999999985</v>
      </c>
      <c r="L154" s="25">
        <f t="shared" si="80"/>
        <v>7.5000000000000036</v>
      </c>
      <c r="M154" s="25">
        <f t="shared" si="80"/>
        <v>3.8100000000000023</v>
      </c>
      <c r="N154" s="25">
        <f t="shared" si="80"/>
        <v>-2.8000000000000007</v>
      </c>
      <c r="O154" s="25">
        <f>O155-O156</f>
        <v>2.6499999999999986</v>
      </c>
      <c r="P154" s="26">
        <f>P155-P156</f>
        <v>11.16000000000001</v>
      </c>
      <c r="Q154" s="25">
        <f>Q155-Q156</f>
        <v>4.369999999999999</v>
      </c>
    </row>
    <row r="155" spans="1:17" ht="15">
      <c r="A155" s="16" t="s">
        <v>12</v>
      </c>
      <c r="B155" s="25">
        <f>+B158+B161+B164</f>
        <v>21.92</v>
      </c>
      <c r="C155" s="25">
        <f aca="true" t="shared" si="81" ref="C155:E156">+C158+C161+C164</f>
        <v>21.2</v>
      </c>
      <c r="D155" s="25">
        <f t="shared" si="81"/>
        <v>22.9</v>
      </c>
      <c r="E155" s="25">
        <f t="shared" si="81"/>
        <v>25.61</v>
      </c>
      <c r="F155" s="18">
        <f aca="true" t="shared" si="82" ref="F155:F156">F158+F161+F164</f>
        <v>91.63</v>
      </c>
      <c r="G155" s="25">
        <f>+G158+G161+G164</f>
        <v>23.049999999999997</v>
      </c>
      <c r="H155" s="25">
        <f aca="true" t="shared" si="83" ref="H155:J156">+H158+H161+H164</f>
        <v>24.939999999999998</v>
      </c>
      <c r="I155" s="25">
        <f t="shared" si="83"/>
        <v>25.700000000000003</v>
      </c>
      <c r="J155" s="25">
        <f t="shared" si="83"/>
        <v>25.57</v>
      </c>
      <c r="K155" s="18">
        <f aca="true" t="shared" si="84" ref="K155:P156">K158+K161+K164</f>
        <v>99.25999999999999</v>
      </c>
      <c r="L155" s="25">
        <f>+L158+L161+L164</f>
        <v>23.450000000000003</v>
      </c>
      <c r="M155" s="25">
        <f aca="true" t="shared" si="85" ref="M155:O156">+M158+M161+M164</f>
        <v>24.43</v>
      </c>
      <c r="N155" s="25">
        <f t="shared" si="85"/>
        <v>20.3</v>
      </c>
      <c r="O155" s="25">
        <f t="shared" si="85"/>
        <v>26.64</v>
      </c>
      <c r="P155" s="18">
        <f t="shared" si="84"/>
        <v>94.82000000000001</v>
      </c>
      <c r="Q155" s="25">
        <f>+Q158+Q161+Q164</f>
        <v>18.65</v>
      </c>
    </row>
    <row r="156" spans="1:17" ht="15">
      <c r="A156" s="16" t="s">
        <v>13</v>
      </c>
      <c r="B156" s="25">
        <f>+B159+B162+B165</f>
        <v>16.770000000000003</v>
      </c>
      <c r="C156" s="25">
        <f t="shared" si="81"/>
        <v>18.619999999999997</v>
      </c>
      <c r="D156" s="25">
        <f t="shared" si="81"/>
        <v>14.21</v>
      </c>
      <c r="E156" s="25">
        <f t="shared" si="81"/>
        <v>19.89</v>
      </c>
      <c r="F156" s="18">
        <f t="shared" si="82"/>
        <v>69.49000000000001</v>
      </c>
      <c r="G156" s="25">
        <f>+G159+G162+G165</f>
        <v>15.3</v>
      </c>
      <c r="H156" s="25">
        <f t="shared" si="83"/>
        <v>20.64</v>
      </c>
      <c r="I156" s="25">
        <f t="shared" si="83"/>
        <v>16.05</v>
      </c>
      <c r="J156" s="25">
        <f t="shared" si="83"/>
        <v>24.05</v>
      </c>
      <c r="K156" s="18">
        <f t="shared" si="84"/>
        <v>76.04</v>
      </c>
      <c r="L156" s="25">
        <f>+L159+L162+L165</f>
        <v>15.95</v>
      </c>
      <c r="M156" s="25">
        <f t="shared" si="85"/>
        <v>20.619999999999997</v>
      </c>
      <c r="N156" s="25">
        <f t="shared" si="85"/>
        <v>23.1</v>
      </c>
      <c r="O156" s="25">
        <f t="shared" si="85"/>
        <v>23.990000000000002</v>
      </c>
      <c r="P156" s="18">
        <f t="shared" si="84"/>
        <v>83.66</v>
      </c>
      <c r="Q156" s="25">
        <f>+Q159+Q162+Q165</f>
        <v>14.28</v>
      </c>
    </row>
    <row r="157" spans="1:17" ht="15">
      <c r="A157" s="16" t="s">
        <v>62</v>
      </c>
      <c r="B157" s="25">
        <f aca="true" t="shared" si="86" ref="B157:N157">B158-B159</f>
        <v>0.21999999999999997</v>
      </c>
      <c r="C157" s="25">
        <f t="shared" si="86"/>
        <v>0.16000000000000003</v>
      </c>
      <c r="D157" s="25">
        <f t="shared" si="86"/>
        <v>0.52</v>
      </c>
      <c r="E157" s="25">
        <f t="shared" si="86"/>
        <v>0.44999999999999996</v>
      </c>
      <c r="F157" s="26">
        <f t="shared" si="86"/>
        <v>1.35</v>
      </c>
      <c r="G157" s="25">
        <f t="shared" si="86"/>
        <v>0.64</v>
      </c>
      <c r="H157" s="25">
        <f t="shared" si="86"/>
        <v>0.11999999999999997</v>
      </c>
      <c r="I157" s="25">
        <f t="shared" si="86"/>
        <v>0.23999999999999996</v>
      </c>
      <c r="J157" s="25">
        <f t="shared" si="86"/>
        <v>-0.010000000000000009</v>
      </c>
      <c r="K157" s="26">
        <f t="shared" si="86"/>
        <v>0.99</v>
      </c>
      <c r="L157" s="25">
        <f t="shared" si="86"/>
        <v>0.48</v>
      </c>
      <c r="M157" s="25">
        <f t="shared" si="86"/>
        <v>-0.06</v>
      </c>
      <c r="N157" s="25">
        <f t="shared" si="86"/>
        <v>0.07</v>
      </c>
      <c r="O157" s="25">
        <f>O158-O159</f>
        <v>0.12</v>
      </c>
      <c r="P157" s="26">
        <f>P158-P159</f>
        <v>0.61</v>
      </c>
      <c r="Q157" s="25">
        <f>Q158-Q159</f>
        <v>0.08000000000000002</v>
      </c>
    </row>
    <row r="158" spans="1:17" ht="15">
      <c r="A158" s="16" t="s">
        <v>22</v>
      </c>
      <c r="B158" s="17">
        <v>0.36</v>
      </c>
      <c r="C158" s="17">
        <v>0.28</v>
      </c>
      <c r="D158" s="17">
        <v>0.58</v>
      </c>
      <c r="E158" s="17">
        <v>0.73</v>
      </c>
      <c r="F158" s="18">
        <v>1.95</v>
      </c>
      <c r="G158" s="17">
        <v>0.78</v>
      </c>
      <c r="H158" s="17">
        <v>0.35</v>
      </c>
      <c r="I158" s="17">
        <v>0.47</v>
      </c>
      <c r="J158" s="17">
        <v>0.59</v>
      </c>
      <c r="K158" s="18">
        <v>2.19</v>
      </c>
      <c r="L158" s="17">
        <v>0.57</v>
      </c>
      <c r="M158" s="17">
        <v>0.27</v>
      </c>
      <c r="N158" s="17">
        <v>0.23</v>
      </c>
      <c r="O158" s="17">
        <v>0.21</v>
      </c>
      <c r="P158" s="18">
        <f t="shared" si="69"/>
        <v>1.28</v>
      </c>
      <c r="Q158" s="17">
        <v>0.2</v>
      </c>
    </row>
    <row r="159" spans="1:17" ht="15">
      <c r="A159" s="16" t="s">
        <v>23</v>
      </c>
      <c r="B159" s="17">
        <v>0.14</v>
      </c>
      <c r="C159" s="17">
        <v>0.12</v>
      </c>
      <c r="D159" s="17">
        <v>0.06</v>
      </c>
      <c r="E159" s="17">
        <v>0.28</v>
      </c>
      <c r="F159" s="18">
        <v>0.6</v>
      </c>
      <c r="G159" s="17">
        <v>0.14</v>
      </c>
      <c r="H159" s="17">
        <v>0.23</v>
      </c>
      <c r="I159" s="17">
        <v>0.23</v>
      </c>
      <c r="J159" s="17">
        <v>0.6</v>
      </c>
      <c r="K159" s="18">
        <v>1.2</v>
      </c>
      <c r="L159" s="17">
        <v>0.09</v>
      </c>
      <c r="M159" s="17">
        <v>0.33</v>
      </c>
      <c r="N159" s="17">
        <v>0.16</v>
      </c>
      <c r="O159" s="17">
        <v>0.09</v>
      </c>
      <c r="P159" s="18">
        <f t="shared" si="69"/>
        <v>0.67</v>
      </c>
      <c r="Q159" s="17">
        <v>0.12</v>
      </c>
    </row>
    <row r="160" spans="1:17" ht="15">
      <c r="A160" s="16" t="s">
        <v>63</v>
      </c>
      <c r="B160" s="25">
        <f aca="true" t="shared" si="87" ref="B160:N160">B161-B162</f>
        <v>2.3499999999999996</v>
      </c>
      <c r="C160" s="25">
        <f t="shared" si="87"/>
        <v>1.370000000000001</v>
      </c>
      <c r="D160" s="25">
        <f t="shared" si="87"/>
        <v>4.18</v>
      </c>
      <c r="E160" s="25">
        <f t="shared" si="87"/>
        <v>2.1099999999999994</v>
      </c>
      <c r="F160" s="26">
        <f t="shared" si="87"/>
        <v>10.009999999999998</v>
      </c>
      <c r="G160" s="25">
        <f t="shared" si="87"/>
        <v>2.6499999999999986</v>
      </c>
      <c r="H160" s="25">
        <f t="shared" si="87"/>
        <v>3.8499999999999996</v>
      </c>
      <c r="I160" s="25">
        <f t="shared" si="87"/>
        <v>5.76</v>
      </c>
      <c r="J160" s="25">
        <f t="shared" si="87"/>
        <v>2.7699999999999996</v>
      </c>
      <c r="K160" s="26">
        <f t="shared" si="87"/>
        <v>15.029999999999994</v>
      </c>
      <c r="L160" s="25">
        <f t="shared" si="87"/>
        <v>3.200000000000001</v>
      </c>
      <c r="M160" s="25">
        <f t="shared" si="87"/>
        <v>3.4400000000000013</v>
      </c>
      <c r="N160" s="25">
        <f t="shared" si="87"/>
        <v>1.9400000000000013</v>
      </c>
      <c r="O160" s="25">
        <f>O161-O162</f>
        <v>4.74</v>
      </c>
      <c r="P160" s="26">
        <f>P161-P162</f>
        <v>13.320000000000007</v>
      </c>
      <c r="Q160" s="25">
        <f>Q161-Q162</f>
        <v>5.7</v>
      </c>
    </row>
    <row r="161" spans="1:17" ht="15">
      <c r="A161" s="16" t="s">
        <v>22</v>
      </c>
      <c r="B161" s="17">
        <v>12.56</v>
      </c>
      <c r="C161" s="17">
        <v>12.57</v>
      </c>
      <c r="D161" s="17">
        <v>13.89</v>
      </c>
      <c r="E161" s="17">
        <v>13.49</v>
      </c>
      <c r="F161" s="18">
        <v>52.51</v>
      </c>
      <c r="G161" s="17">
        <v>12.87</v>
      </c>
      <c r="H161" s="17">
        <v>15.26</v>
      </c>
      <c r="I161" s="17">
        <v>15.18</v>
      </c>
      <c r="J161" s="17">
        <v>14.49</v>
      </c>
      <c r="K161" s="18">
        <v>57.8</v>
      </c>
      <c r="L161" s="17">
        <v>13.49</v>
      </c>
      <c r="M161" s="17">
        <v>14.39</v>
      </c>
      <c r="N161" s="17">
        <v>12.56</v>
      </c>
      <c r="O161" s="17">
        <v>18.21</v>
      </c>
      <c r="P161" s="18">
        <f t="shared" si="69"/>
        <v>58.650000000000006</v>
      </c>
      <c r="Q161" s="17">
        <v>13.16</v>
      </c>
    </row>
    <row r="162" spans="1:17" ht="15">
      <c r="A162" s="16" t="s">
        <v>23</v>
      </c>
      <c r="B162" s="17">
        <v>10.21</v>
      </c>
      <c r="C162" s="17">
        <v>11.2</v>
      </c>
      <c r="D162" s="17">
        <v>9.71</v>
      </c>
      <c r="E162" s="17">
        <v>11.38</v>
      </c>
      <c r="F162" s="18">
        <v>42.5</v>
      </c>
      <c r="G162" s="17">
        <v>10.22</v>
      </c>
      <c r="H162" s="17">
        <v>11.41</v>
      </c>
      <c r="I162" s="17">
        <v>9.42</v>
      </c>
      <c r="J162" s="17">
        <v>11.72</v>
      </c>
      <c r="K162" s="18">
        <v>42.77</v>
      </c>
      <c r="L162" s="17">
        <v>10.29</v>
      </c>
      <c r="M162" s="17">
        <v>10.95</v>
      </c>
      <c r="N162" s="17">
        <v>10.62</v>
      </c>
      <c r="O162" s="17">
        <v>13.47</v>
      </c>
      <c r="P162" s="18">
        <f t="shared" si="69"/>
        <v>45.33</v>
      </c>
      <c r="Q162" s="17">
        <v>7.46</v>
      </c>
    </row>
    <row r="163" spans="1:17" ht="15">
      <c r="A163" s="16" t="s">
        <v>64</v>
      </c>
      <c r="B163" s="25">
        <f aca="true" t="shared" si="88" ref="B163:N163">B164-B165</f>
        <v>2.58</v>
      </c>
      <c r="C163" s="25">
        <f t="shared" si="88"/>
        <v>1.0499999999999998</v>
      </c>
      <c r="D163" s="25">
        <f t="shared" si="88"/>
        <v>3.9899999999999993</v>
      </c>
      <c r="E163" s="25">
        <f t="shared" si="88"/>
        <v>3.16</v>
      </c>
      <c r="F163" s="26">
        <f t="shared" si="88"/>
        <v>10.780000000000001</v>
      </c>
      <c r="G163" s="25">
        <f t="shared" si="88"/>
        <v>4.46</v>
      </c>
      <c r="H163" s="25">
        <f t="shared" si="88"/>
        <v>0.33000000000000007</v>
      </c>
      <c r="I163" s="25">
        <f t="shared" si="88"/>
        <v>3.6500000000000004</v>
      </c>
      <c r="J163" s="25">
        <f t="shared" si="88"/>
        <v>-1.2400000000000002</v>
      </c>
      <c r="K163" s="26">
        <f t="shared" si="88"/>
        <v>7.200000000000003</v>
      </c>
      <c r="L163" s="25">
        <f t="shared" si="88"/>
        <v>3.8200000000000003</v>
      </c>
      <c r="M163" s="25">
        <f t="shared" si="88"/>
        <v>0.4299999999999997</v>
      </c>
      <c r="N163" s="25">
        <f t="shared" si="88"/>
        <v>-4.8100000000000005</v>
      </c>
      <c r="O163" s="25">
        <f>O164-O165</f>
        <v>-2.209999999999999</v>
      </c>
      <c r="P163" s="26">
        <f>P164-P165</f>
        <v>-2.769999999999996</v>
      </c>
      <c r="Q163" s="25">
        <f>Q164-Q165</f>
        <v>-1.4099999999999993</v>
      </c>
    </row>
    <row r="164" spans="1:17" ht="15">
      <c r="A164" s="16" t="s">
        <v>22</v>
      </c>
      <c r="B164" s="17">
        <v>9</v>
      </c>
      <c r="C164" s="17">
        <v>8.35</v>
      </c>
      <c r="D164" s="17">
        <v>8.43</v>
      </c>
      <c r="E164" s="17">
        <v>11.39</v>
      </c>
      <c r="F164" s="18">
        <v>37.17</v>
      </c>
      <c r="G164" s="17">
        <v>9.4</v>
      </c>
      <c r="H164" s="17">
        <v>9.33</v>
      </c>
      <c r="I164" s="17">
        <v>10.05</v>
      </c>
      <c r="J164" s="17">
        <v>10.49</v>
      </c>
      <c r="K164" s="18">
        <v>39.27</v>
      </c>
      <c r="L164" s="17">
        <v>9.39</v>
      </c>
      <c r="M164" s="17">
        <v>9.77</v>
      </c>
      <c r="N164" s="17">
        <v>7.51</v>
      </c>
      <c r="O164" s="17">
        <v>8.22</v>
      </c>
      <c r="P164" s="18">
        <f t="shared" si="69"/>
        <v>34.89</v>
      </c>
      <c r="Q164" s="17">
        <v>5.29</v>
      </c>
    </row>
    <row r="165" spans="1:17" ht="15">
      <c r="A165" s="16" t="s">
        <v>23</v>
      </c>
      <c r="B165" s="17">
        <v>6.42</v>
      </c>
      <c r="C165" s="17">
        <v>7.3</v>
      </c>
      <c r="D165" s="17">
        <v>4.44</v>
      </c>
      <c r="E165" s="17">
        <v>8.23</v>
      </c>
      <c r="F165" s="18">
        <v>26.39</v>
      </c>
      <c r="G165" s="17">
        <v>4.94</v>
      </c>
      <c r="H165" s="17">
        <v>9</v>
      </c>
      <c r="I165" s="17">
        <v>6.4</v>
      </c>
      <c r="J165" s="17">
        <v>11.73</v>
      </c>
      <c r="K165" s="18">
        <v>32.07</v>
      </c>
      <c r="L165" s="17">
        <v>5.57</v>
      </c>
      <c r="M165" s="17">
        <v>9.34</v>
      </c>
      <c r="N165" s="17">
        <v>12.32</v>
      </c>
      <c r="O165" s="17">
        <v>10.43</v>
      </c>
      <c r="P165" s="18">
        <f t="shared" si="69"/>
        <v>37.66</v>
      </c>
      <c r="Q165" s="17">
        <v>6.699999999999999</v>
      </c>
    </row>
    <row r="166" spans="1:17" ht="15">
      <c r="A166" s="16" t="s">
        <v>65</v>
      </c>
      <c r="B166" s="25">
        <f aca="true" t="shared" si="89" ref="B166:N166">B167-B168</f>
        <v>0.09999999999999998</v>
      </c>
      <c r="C166" s="25">
        <f t="shared" si="89"/>
        <v>-0.32999999999999996</v>
      </c>
      <c r="D166" s="25">
        <f t="shared" si="89"/>
        <v>-0.25999999999999995</v>
      </c>
      <c r="E166" s="25">
        <f t="shared" si="89"/>
        <v>0.28</v>
      </c>
      <c r="F166" s="26">
        <f t="shared" si="89"/>
        <v>-0.20999999999999996</v>
      </c>
      <c r="G166" s="25">
        <f t="shared" si="89"/>
        <v>-0.10999999999999999</v>
      </c>
      <c r="H166" s="25">
        <f t="shared" si="89"/>
        <v>-0.6099999999999999</v>
      </c>
      <c r="I166" s="25">
        <f t="shared" si="89"/>
        <v>-0.23000000000000004</v>
      </c>
      <c r="J166" s="25">
        <f t="shared" si="89"/>
        <v>-0.2699999999999999</v>
      </c>
      <c r="K166" s="26">
        <f t="shared" si="89"/>
        <v>-1.22</v>
      </c>
      <c r="L166" s="25">
        <f t="shared" si="89"/>
        <v>0.32</v>
      </c>
      <c r="M166" s="25">
        <f t="shared" si="89"/>
        <v>-0.14</v>
      </c>
      <c r="N166" s="25">
        <f t="shared" si="89"/>
        <v>-0.25</v>
      </c>
      <c r="O166" s="25">
        <f>O167-O168</f>
        <v>-0.44</v>
      </c>
      <c r="P166" s="26">
        <f>P167-P168</f>
        <v>-0.5100000000000002</v>
      </c>
      <c r="Q166" s="25">
        <f>Q167-Q168</f>
        <v>-0.48999999999999994</v>
      </c>
    </row>
    <row r="167" spans="1:17" ht="15">
      <c r="A167" s="16" t="s">
        <v>12</v>
      </c>
      <c r="B167" s="17">
        <v>0.29</v>
      </c>
      <c r="C167" s="17">
        <v>0.27</v>
      </c>
      <c r="D167" s="17">
        <v>0.33</v>
      </c>
      <c r="E167" s="17">
        <v>0.44</v>
      </c>
      <c r="F167" s="18">
        <v>1.33</v>
      </c>
      <c r="G167" s="17">
        <v>0.34</v>
      </c>
      <c r="H167" s="17">
        <v>0.33</v>
      </c>
      <c r="I167" s="17">
        <v>0.42</v>
      </c>
      <c r="J167" s="17">
        <v>0.55</v>
      </c>
      <c r="K167" s="18">
        <v>1.64</v>
      </c>
      <c r="L167" s="17">
        <v>0.74</v>
      </c>
      <c r="M167" s="17">
        <v>0.51</v>
      </c>
      <c r="N167" s="17">
        <v>0.4</v>
      </c>
      <c r="O167" s="17">
        <v>0.46</v>
      </c>
      <c r="P167" s="18">
        <f t="shared" si="69"/>
        <v>2.11</v>
      </c>
      <c r="Q167" s="25">
        <f>+Q170</f>
        <v>0.34</v>
      </c>
    </row>
    <row r="168" spans="1:17" ht="15">
      <c r="A168" s="16" t="s">
        <v>13</v>
      </c>
      <c r="B168" s="17">
        <v>0.19</v>
      </c>
      <c r="C168" s="17">
        <v>0.6</v>
      </c>
      <c r="D168" s="17">
        <v>0.59</v>
      </c>
      <c r="E168" s="17">
        <v>0.16</v>
      </c>
      <c r="F168" s="18">
        <v>1.54</v>
      </c>
      <c r="G168" s="17">
        <v>0.45</v>
      </c>
      <c r="H168" s="17">
        <v>0.94</v>
      </c>
      <c r="I168" s="17">
        <v>0.65</v>
      </c>
      <c r="J168" s="17">
        <v>0.82</v>
      </c>
      <c r="K168" s="18">
        <v>2.86</v>
      </c>
      <c r="L168" s="17">
        <v>0.42</v>
      </c>
      <c r="M168" s="17">
        <v>0.65</v>
      </c>
      <c r="N168" s="17">
        <v>0.65</v>
      </c>
      <c r="O168" s="17">
        <v>0.9</v>
      </c>
      <c r="P168" s="18">
        <f t="shared" si="69"/>
        <v>2.62</v>
      </c>
      <c r="Q168" s="25">
        <f>+Q171</f>
        <v>0.83</v>
      </c>
    </row>
    <row r="169" spans="1:17" ht="15">
      <c r="A169" s="16" t="s">
        <v>66</v>
      </c>
      <c r="B169" s="25">
        <f aca="true" t="shared" si="90" ref="B169:N169">B170-B171</f>
        <v>0.09999999999999998</v>
      </c>
      <c r="C169" s="25">
        <f t="shared" si="90"/>
        <v>-0.32999999999999996</v>
      </c>
      <c r="D169" s="25">
        <f t="shared" si="90"/>
        <v>-0.25999999999999995</v>
      </c>
      <c r="E169" s="25">
        <f t="shared" si="90"/>
        <v>0.28</v>
      </c>
      <c r="F169" s="26">
        <f t="shared" si="90"/>
        <v>-0.20999999999999996</v>
      </c>
      <c r="G169" s="25">
        <f t="shared" si="90"/>
        <v>-0.10999999999999999</v>
      </c>
      <c r="H169" s="25">
        <f t="shared" si="90"/>
        <v>-0.6099999999999999</v>
      </c>
      <c r="I169" s="25">
        <f t="shared" si="90"/>
        <v>-0.23000000000000004</v>
      </c>
      <c r="J169" s="25">
        <f t="shared" si="90"/>
        <v>-0.2699999999999999</v>
      </c>
      <c r="K169" s="26">
        <f t="shared" si="90"/>
        <v>-1.22</v>
      </c>
      <c r="L169" s="25">
        <f t="shared" si="90"/>
        <v>0.32</v>
      </c>
      <c r="M169" s="25">
        <f t="shared" si="90"/>
        <v>-0.14</v>
      </c>
      <c r="N169" s="25">
        <f t="shared" si="90"/>
        <v>-0.25</v>
      </c>
      <c r="O169" s="25">
        <f>O170-O171</f>
        <v>-0.44</v>
      </c>
      <c r="P169" s="26">
        <f>P170-P171</f>
        <v>-0.5100000000000002</v>
      </c>
      <c r="Q169" s="25">
        <f>Q170-Q171</f>
        <v>-0.48999999999999994</v>
      </c>
    </row>
    <row r="170" spans="1:17" ht="15">
      <c r="A170" s="16" t="s">
        <v>22</v>
      </c>
      <c r="B170" s="17">
        <v>0.29</v>
      </c>
      <c r="C170" s="17">
        <v>0.27</v>
      </c>
      <c r="D170" s="17">
        <v>0.33</v>
      </c>
      <c r="E170" s="17">
        <v>0.44</v>
      </c>
      <c r="F170" s="18">
        <v>1.33</v>
      </c>
      <c r="G170" s="17">
        <v>0.34</v>
      </c>
      <c r="H170" s="17">
        <v>0.33</v>
      </c>
      <c r="I170" s="17">
        <v>0.42</v>
      </c>
      <c r="J170" s="17">
        <v>0.55</v>
      </c>
      <c r="K170" s="18">
        <v>1.64</v>
      </c>
      <c r="L170" s="17">
        <v>0.74</v>
      </c>
      <c r="M170" s="17">
        <v>0.51</v>
      </c>
      <c r="N170" s="17">
        <v>0.4</v>
      </c>
      <c r="O170" s="17">
        <v>0.46</v>
      </c>
      <c r="P170" s="18">
        <f t="shared" si="69"/>
        <v>2.11</v>
      </c>
      <c r="Q170" s="17">
        <v>0.34</v>
      </c>
    </row>
    <row r="171" spans="1:17" ht="15">
      <c r="A171" s="16" t="s">
        <v>23</v>
      </c>
      <c r="B171" s="17">
        <v>0.19</v>
      </c>
      <c r="C171" s="17">
        <v>0.6</v>
      </c>
      <c r="D171" s="17">
        <v>0.59</v>
      </c>
      <c r="E171" s="17">
        <v>0.16</v>
      </c>
      <c r="F171" s="18">
        <v>1.54</v>
      </c>
      <c r="G171" s="17">
        <v>0.45</v>
      </c>
      <c r="H171" s="17">
        <v>0.94</v>
      </c>
      <c r="I171" s="17">
        <v>0.65</v>
      </c>
      <c r="J171" s="17">
        <v>0.82</v>
      </c>
      <c r="K171" s="18">
        <v>2.86</v>
      </c>
      <c r="L171" s="17">
        <v>0.42</v>
      </c>
      <c r="M171" s="17">
        <v>0.65</v>
      </c>
      <c r="N171" s="17">
        <v>0.65</v>
      </c>
      <c r="O171" s="17">
        <v>0.9</v>
      </c>
      <c r="P171" s="18">
        <f t="shared" si="69"/>
        <v>2.62</v>
      </c>
      <c r="Q171" s="17">
        <v>0.83</v>
      </c>
    </row>
    <row r="172" spans="1:17" ht="15">
      <c r="A172" s="16" t="s">
        <v>67</v>
      </c>
      <c r="B172" s="25">
        <f aca="true" t="shared" si="91" ref="B172:N172">B173-B174</f>
        <v>-1.4900000000000002</v>
      </c>
      <c r="C172" s="25">
        <f t="shared" si="91"/>
        <v>1.9400000000000004</v>
      </c>
      <c r="D172" s="25">
        <f t="shared" si="91"/>
        <v>0.5700000000000003</v>
      </c>
      <c r="E172" s="25">
        <f t="shared" si="91"/>
        <v>3.1800000000000015</v>
      </c>
      <c r="F172" s="26">
        <f t="shared" si="91"/>
        <v>4.199999999999996</v>
      </c>
      <c r="G172" s="25">
        <f t="shared" si="91"/>
        <v>-2.790000000000001</v>
      </c>
      <c r="H172" s="25">
        <f t="shared" si="91"/>
        <v>-1.5</v>
      </c>
      <c r="I172" s="25">
        <f t="shared" si="91"/>
        <v>-1.67</v>
      </c>
      <c r="J172" s="25">
        <f t="shared" si="91"/>
        <v>0.9100000000000001</v>
      </c>
      <c r="K172" s="26">
        <f t="shared" si="91"/>
        <v>-5.050000000000004</v>
      </c>
      <c r="L172" s="25">
        <f t="shared" si="91"/>
        <v>-4.26</v>
      </c>
      <c r="M172" s="25">
        <f t="shared" si="91"/>
        <v>-0.6400000000000006</v>
      </c>
      <c r="N172" s="25">
        <f t="shared" si="91"/>
        <v>0.15000000000000036</v>
      </c>
      <c r="O172" s="25">
        <f>O173-O174</f>
        <v>1.5700000000000003</v>
      </c>
      <c r="P172" s="26">
        <f>P173-P174</f>
        <v>-3.1799999999999997</v>
      </c>
      <c r="Q172" s="25">
        <f>Q173-Q174</f>
        <v>-2.84</v>
      </c>
    </row>
    <row r="173" spans="1:17" ht="15">
      <c r="A173" s="16" t="s">
        <v>12</v>
      </c>
      <c r="B173" s="17">
        <v>8.26</v>
      </c>
      <c r="C173" s="17">
        <v>9.66</v>
      </c>
      <c r="D173" s="17">
        <v>8.86</v>
      </c>
      <c r="E173" s="17">
        <v>12.38</v>
      </c>
      <c r="F173" s="18">
        <v>39.16</v>
      </c>
      <c r="G173" s="17">
        <v>8.03</v>
      </c>
      <c r="H173" s="17">
        <v>9.85</v>
      </c>
      <c r="I173" s="17">
        <v>9.69</v>
      </c>
      <c r="J173" s="17">
        <v>12.66</v>
      </c>
      <c r="K173" s="18">
        <v>40.23</v>
      </c>
      <c r="L173" s="17">
        <v>7.74</v>
      </c>
      <c r="M173" s="17">
        <v>9.2</v>
      </c>
      <c r="N173" s="17">
        <v>9.01</v>
      </c>
      <c r="O173" s="17">
        <v>10.88</v>
      </c>
      <c r="P173" s="18">
        <f t="shared" si="69"/>
        <v>36.83</v>
      </c>
      <c r="Q173" s="17">
        <v>6.09</v>
      </c>
    </row>
    <row r="174" spans="1:17" ht="15">
      <c r="A174" s="16" t="s">
        <v>13</v>
      </c>
      <c r="B174" s="17">
        <v>9.75</v>
      </c>
      <c r="C174" s="17">
        <v>7.72</v>
      </c>
      <c r="D174" s="17">
        <v>8.29</v>
      </c>
      <c r="E174" s="17">
        <v>9.2</v>
      </c>
      <c r="F174" s="18">
        <v>34.96</v>
      </c>
      <c r="G174" s="17">
        <v>10.82</v>
      </c>
      <c r="H174" s="17">
        <v>11.35</v>
      </c>
      <c r="I174" s="17">
        <v>11.36</v>
      </c>
      <c r="J174" s="17">
        <v>11.75</v>
      </c>
      <c r="K174" s="18">
        <v>45.28</v>
      </c>
      <c r="L174" s="17">
        <v>12</v>
      </c>
      <c r="M174" s="17">
        <v>9.84</v>
      </c>
      <c r="N174" s="17">
        <v>8.86</v>
      </c>
      <c r="O174" s="17">
        <v>9.31</v>
      </c>
      <c r="P174" s="18">
        <f t="shared" si="69"/>
        <v>40.01</v>
      </c>
      <c r="Q174" s="17">
        <v>8.93</v>
      </c>
    </row>
    <row r="175" spans="1:17" s="14" customFormat="1" ht="15">
      <c r="A175" s="11" t="s">
        <v>68</v>
      </c>
      <c r="B175" s="32">
        <f aca="true" t="shared" si="92" ref="B175:N175">B176-B177</f>
        <v>167.18</v>
      </c>
      <c r="C175" s="32">
        <f t="shared" si="92"/>
        <v>183.03000000000003</v>
      </c>
      <c r="D175" s="32">
        <f t="shared" si="92"/>
        <v>240.66999999999996</v>
      </c>
      <c r="E175" s="32">
        <f t="shared" si="92"/>
        <v>222.31</v>
      </c>
      <c r="F175" s="33">
        <f t="shared" si="92"/>
        <v>813.19</v>
      </c>
      <c r="G175" s="32">
        <f t="shared" si="92"/>
        <v>170.27</v>
      </c>
      <c r="H175" s="32">
        <f t="shared" si="92"/>
        <v>180.4699999999999</v>
      </c>
      <c r="I175" s="32">
        <f t="shared" si="92"/>
        <v>237.28000000000003</v>
      </c>
      <c r="J175" s="32">
        <f t="shared" si="92"/>
        <v>271.75</v>
      </c>
      <c r="K175" s="33">
        <f t="shared" si="92"/>
        <v>859.7700000000002</v>
      </c>
      <c r="L175" s="32">
        <f t="shared" si="92"/>
        <v>158.55</v>
      </c>
      <c r="M175" s="32">
        <f t="shared" si="92"/>
        <v>211.50000000000003</v>
      </c>
      <c r="N175" s="32">
        <f t="shared" si="92"/>
        <v>227.72000000000003</v>
      </c>
      <c r="O175" s="32">
        <f>O176-O177</f>
        <v>196.82999999999998</v>
      </c>
      <c r="P175" s="33">
        <f>P176-P177</f>
        <v>794.6000000000001</v>
      </c>
      <c r="Q175" s="32">
        <f>Q176-Q177</f>
        <v>91.80999999999999</v>
      </c>
    </row>
    <row r="176" spans="1:17" ht="15">
      <c r="A176" s="16" t="s">
        <v>9</v>
      </c>
      <c r="B176" s="17">
        <f aca="true" t="shared" si="93" ref="B176:Q176">B179+B182+B228</f>
        <v>202.09</v>
      </c>
      <c r="C176" s="17">
        <f t="shared" si="93"/>
        <v>265.02000000000004</v>
      </c>
      <c r="D176" s="17">
        <f t="shared" si="93"/>
        <v>292.68999999999994</v>
      </c>
      <c r="E176" s="17">
        <f t="shared" si="93"/>
        <v>287.37</v>
      </c>
      <c r="F176" s="18">
        <f t="shared" si="93"/>
        <v>1047.17</v>
      </c>
      <c r="G176" s="17">
        <f t="shared" si="93"/>
        <v>221.73000000000002</v>
      </c>
      <c r="H176" s="17">
        <f t="shared" si="93"/>
        <v>294.93999999999994</v>
      </c>
      <c r="I176" s="17">
        <f t="shared" si="93"/>
        <v>325.74</v>
      </c>
      <c r="J176" s="17">
        <f t="shared" si="93"/>
        <v>318.71</v>
      </c>
      <c r="K176" s="18">
        <f t="shared" si="93"/>
        <v>1161.1200000000001</v>
      </c>
      <c r="L176" s="17">
        <f t="shared" si="93"/>
        <v>224.41</v>
      </c>
      <c r="M176" s="17">
        <f t="shared" si="93"/>
        <v>306.27000000000004</v>
      </c>
      <c r="N176" s="17">
        <f t="shared" si="93"/>
        <v>321.61</v>
      </c>
      <c r="O176" s="17">
        <f t="shared" si="93"/>
        <v>262.12</v>
      </c>
      <c r="P176" s="18">
        <f t="shared" si="93"/>
        <v>1114.41</v>
      </c>
      <c r="Q176" s="17">
        <f t="shared" si="93"/>
        <v>185.72</v>
      </c>
    </row>
    <row r="177" spans="1:17" ht="15">
      <c r="A177" s="16" t="s">
        <v>10</v>
      </c>
      <c r="B177" s="17">
        <f aca="true" t="shared" si="94" ref="B177:Q177">B180+B183+B229</f>
        <v>34.910000000000004</v>
      </c>
      <c r="C177" s="17">
        <f t="shared" si="94"/>
        <v>81.99</v>
      </c>
      <c r="D177" s="17">
        <f t="shared" si="94"/>
        <v>52.019999999999996</v>
      </c>
      <c r="E177" s="17">
        <f t="shared" si="94"/>
        <v>65.06</v>
      </c>
      <c r="F177" s="18">
        <f t="shared" si="94"/>
        <v>233.98000000000002</v>
      </c>
      <c r="G177" s="17">
        <f t="shared" si="94"/>
        <v>51.46</v>
      </c>
      <c r="H177" s="17">
        <f t="shared" si="94"/>
        <v>114.47000000000001</v>
      </c>
      <c r="I177" s="17">
        <f t="shared" si="94"/>
        <v>88.46</v>
      </c>
      <c r="J177" s="17">
        <f t="shared" si="94"/>
        <v>46.96</v>
      </c>
      <c r="K177" s="18">
        <f t="shared" si="94"/>
        <v>301.34999999999997</v>
      </c>
      <c r="L177" s="17">
        <f t="shared" si="94"/>
        <v>65.86</v>
      </c>
      <c r="M177" s="17">
        <f t="shared" si="94"/>
        <v>94.77000000000001</v>
      </c>
      <c r="N177" s="17">
        <f t="shared" si="94"/>
        <v>93.89</v>
      </c>
      <c r="O177" s="17">
        <f t="shared" si="94"/>
        <v>65.29</v>
      </c>
      <c r="P177" s="18">
        <f t="shared" si="94"/>
        <v>319.81</v>
      </c>
      <c r="Q177" s="17">
        <f t="shared" si="94"/>
        <v>93.91000000000001</v>
      </c>
    </row>
    <row r="178" spans="1:17" ht="15">
      <c r="A178" s="16" t="s">
        <v>69</v>
      </c>
      <c r="B178" s="25">
        <f aca="true" t="shared" si="95" ref="B178:N178">B179-B180</f>
        <v>181.02</v>
      </c>
      <c r="C178" s="25">
        <f t="shared" si="95"/>
        <v>242.69</v>
      </c>
      <c r="D178" s="25">
        <f t="shared" si="95"/>
        <v>269.76</v>
      </c>
      <c r="E178" s="25">
        <f t="shared" si="95"/>
        <v>264.02000000000004</v>
      </c>
      <c r="F178" s="26">
        <f t="shared" si="95"/>
        <v>957.49</v>
      </c>
      <c r="G178" s="25">
        <f t="shared" si="95"/>
        <v>201.49</v>
      </c>
      <c r="H178" s="25">
        <f t="shared" si="95"/>
        <v>270.15999999999997</v>
      </c>
      <c r="I178" s="25">
        <f t="shared" si="95"/>
        <v>299.88</v>
      </c>
      <c r="J178" s="25">
        <f t="shared" si="95"/>
        <v>290.87</v>
      </c>
      <c r="K178" s="26">
        <f t="shared" si="95"/>
        <v>1062.4</v>
      </c>
      <c r="L178" s="25">
        <f t="shared" si="95"/>
        <v>196.85999999999999</v>
      </c>
      <c r="M178" s="25">
        <f t="shared" si="95"/>
        <v>277.28000000000003</v>
      </c>
      <c r="N178" s="25">
        <f t="shared" si="95"/>
        <v>289.87</v>
      </c>
      <c r="O178" s="25">
        <f>O179-O180</f>
        <v>227.20000000000002</v>
      </c>
      <c r="P178" s="26">
        <f>P179-P180</f>
        <v>991.21</v>
      </c>
      <c r="Q178" s="25">
        <f>Q179-Q180</f>
        <v>155.96</v>
      </c>
    </row>
    <row r="179" spans="1:17" ht="15">
      <c r="A179" s="16" t="s">
        <v>12</v>
      </c>
      <c r="B179" s="17">
        <v>193.65</v>
      </c>
      <c r="C179" s="17">
        <v>255.71</v>
      </c>
      <c r="D179" s="17">
        <v>282.45</v>
      </c>
      <c r="E179" s="17">
        <v>278.29</v>
      </c>
      <c r="F179" s="18">
        <v>1010.1</v>
      </c>
      <c r="G179" s="17">
        <v>214.16</v>
      </c>
      <c r="H179" s="17">
        <v>283.28</v>
      </c>
      <c r="I179" s="17">
        <v>313.68</v>
      </c>
      <c r="J179" s="17">
        <v>307.05</v>
      </c>
      <c r="K179" s="18">
        <v>1118.17</v>
      </c>
      <c r="L179" s="17">
        <v>213.35</v>
      </c>
      <c r="M179" s="17">
        <v>294.98</v>
      </c>
      <c r="N179" s="17">
        <v>308.43</v>
      </c>
      <c r="O179" s="17">
        <v>247.43</v>
      </c>
      <c r="P179" s="18">
        <f t="shared" si="69"/>
        <v>1064.19</v>
      </c>
      <c r="Q179" s="17">
        <v>176</v>
      </c>
    </row>
    <row r="180" spans="1:17" ht="15">
      <c r="A180" s="16" t="s">
        <v>13</v>
      </c>
      <c r="B180" s="17">
        <v>12.63</v>
      </c>
      <c r="C180" s="17">
        <v>13.02</v>
      </c>
      <c r="D180" s="17">
        <v>12.69</v>
      </c>
      <c r="E180" s="17">
        <v>14.27</v>
      </c>
      <c r="F180" s="18">
        <v>52.61</v>
      </c>
      <c r="G180" s="17">
        <v>12.67</v>
      </c>
      <c r="H180" s="17">
        <v>13.12</v>
      </c>
      <c r="I180" s="17">
        <v>13.8</v>
      </c>
      <c r="J180" s="17">
        <v>16.18</v>
      </c>
      <c r="K180" s="18">
        <v>55.77</v>
      </c>
      <c r="L180" s="17">
        <v>16.49</v>
      </c>
      <c r="M180" s="17">
        <v>17.7</v>
      </c>
      <c r="N180" s="17">
        <v>18.56</v>
      </c>
      <c r="O180" s="17">
        <v>20.23</v>
      </c>
      <c r="P180" s="18">
        <f t="shared" si="69"/>
        <v>72.98</v>
      </c>
      <c r="Q180" s="17">
        <v>20.04</v>
      </c>
    </row>
    <row r="181" spans="1:17" ht="15">
      <c r="A181" s="16" t="s">
        <v>70</v>
      </c>
      <c r="B181" s="25">
        <f aca="true" t="shared" si="96" ref="B181:N181">B182-B183</f>
        <v>-13.63</v>
      </c>
      <c r="C181" s="25">
        <f t="shared" si="96"/>
        <v>-59.36</v>
      </c>
      <c r="D181" s="25">
        <f t="shared" si="96"/>
        <v>-28.86</v>
      </c>
      <c r="E181" s="25">
        <f t="shared" si="96"/>
        <v>-41.50000000000001</v>
      </c>
      <c r="F181" s="26">
        <f t="shared" si="96"/>
        <v>-143.35000000000002</v>
      </c>
      <c r="G181" s="25">
        <f t="shared" si="96"/>
        <v>-30.81</v>
      </c>
      <c r="H181" s="25">
        <f t="shared" si="96"/>
        <v>-89.41000000000001</v>
      </c>
      <c r="I181" s="25">
        <f t="shared" si="96"/>
        <v>-62.309999999999995</v>
      </c>
      <c r="J181" s="25">
        <f t="shared" si="96"/>
        <v>-18.84</v>
      </c>
      <c r="K181" s="26">
        <f t="shared" si="96"/>
        <v>-201.37</v>
      </c>
      <c r="L181" s="25">
        <f t="shared" si="96"/>
        <v>-37.77</v>
      </c>
      <c r="M181" s="25">
        <f t="shared" si="96"/>
        <v>-65.30000000000001</v>
      </c>
      <c r="N181" s="25">
        <f t="shared" si="96"/>
        <v>-61.78</v>
      </c>
      <c r="O181" s="25">
        <f>O182-O183</f>
        <v>-30.16</v>
      </c>
      <c r="P181" s="26">
        <f>P182-P183</f>
        <v>-195.01</v>
      </c>
      <c r="Q181" s="25">
        <f>Q182-Q183</f>
        <v>-63.91</v>
      </c>
    </row>
    <row r="182" spans="1:17" ht="15">
      <c r="A182" s="16" t="s">
        <v>12</v>
      </c>
      <c r="B182" s="17">
        <f aca="true" t="shared" si="97" ref="B182:Q182">B185+B208+B217+B226</f>
        <v>9.15</v>
      </c>
      <c r="C182" s="17">
        <f t="shared" si="97"/>
        <v>9.84</v>
      </c>
      <c r="D182" s="17">
        <f t="shared" si="97"/>
        <v>10.71</v>
      </c>
      <c r="E182" s="17">
        <f t="shared" si="97"/>
        <v>9.57</v>
      </c>
      <c r="F182" s="18">
        <f t="shared" si="97"/>
        <v>39.269999999999996</v>
      </c>
      <c r="G182" s="17">
        <f t="shared" si="97"/>
        <v>8.27</v>
      </c>
      <c r="H182" s="17">
        <f t="shared" si="97"/>
        <v>12.139999999999999</v>
      </c>
      <c r="I182" s="17">
        <f t="shared" si="97"/>
        <v>12.6</v>
      </c>
      <c r="J182" s="17">
        <f t="shared" si="97"/>
        <v>12.2</v>
      </c>
      <c r="K182" s="18">
        <f t="shared" si="97"/>
        <v>45.209999999999994</v>
      </c>
      <c r="L182" s="17">
        <f t="shared" si="97"/>
        <v>11.74</v>
      </c>
      <c r="M182" s="17">
        <f t="shared" si="97"/>
        <v>12.190000000000001</v>
      </c>
      <c r="N182" s="17">
        <f t="shared" si="97"/>
        <v>13.75</v>
      </c>
      <c r="O182" s="17">
        <f t="shared" si="97"/>
        <v>15.34</v>
      </c>
      <c r="P182" s="18">
        <f t="shared" si="97"/>
        <v>53.019999999999996</v>
      </c>
      <c r="Q182" s="17">
        <f t="shared" si="97"/>
        <v>10.2</v>
      </c>
    </row>
    <row r="183" spans="1:17" ht="15">
      <c r="A183" s="16" t="s">
        <v>13</v>
      </c>
      <c r="B183" s="17">
        <f aca="true" t="shared" si="98" ref="B183:Q183">B186+B209+B218</f>
        <v>22.78</v>
      </c>
      <c r="C183" s="17">
        <f t="shared" si="98"/>
        <v>69.2</v>
      </c>
      <c r="D183" s="17">
        <f t="shared" si="98"/>
        <v>39.57</v>
      </c>
      <c r="E183" s="17">
        <f t="shared" si="98"/>
        <v>51.07000000000001</v>
      </c>
      <c r="F183" s="18">
        <f t="shared" si="98"/>
        <v>182.62</v>
      </c>
      <c r="G183" s="17">
        <f t="shared" si="98"/>
        <v>39.08</v>
      </c>
      <c r="H183" s="17">
        <f t="shared" si="98"/>
        <v>101.55000000000001</v>
      </c>
      <c r="I183" s="17">
        <f t="shared" si="98"/>
        <v>74.91</v>
      </c>
      <c r="J183" s="17">
        <f t="shared" si="98"/>
        <v>31.04</v>
      </c>
      <c r="K183" s="18">
        <f t="shared" si="98"/>
        <v>246.57999999999998</v>
      </c>
      <c r="L183" s="17">
        <f t="shared" si="98"/>
        <v>49.510000000000005</v>
      </c>
      <c r="M183" s="17">
        <f t="shared" si="98"/>
        <v>77.49000000000001</v>
      </c>
      <c r="N183" s="17">
        <f t="shared" si="98"/>
        <v>75.53</v>
      </c>
      <c r="O183" s="17">
        <f t="shared" si="98"/>
        <v>45.5</v>
      </c>
      <c r="P183" s="18">
        <f t="shared" si="98"/>
        <v>248.02999999999997</v>
      </c>
      <c r="Q183" s="17">
        <f t="shared" si="98"/>
        <v>74.11</v>
      </c>
    </row>
    <row r="184" spans="1:17" ht="15">
      <c r="A184" s="16" t="s">
        <v>71</v>
      </c>
      <c r="B184" s="25">
        <f aca="true" t="shared" si="99" ref="B184:N184">B185-B186</f>
        <v>-7.659999999999999</v>
      </c>
      <c r="C184" s="25">
        <f t="shared" si="99"/>
        <v>-49.86</v>
      </c>
      <c r="D184" s="25">
        <f t="shared" si="99"/>
        <v>-22.65</v>
      </c>
      <c r="E184" s="25">
        <f t="shared" si="99"/>
        <v>-30.69</v>
      </c>
      <c r="F184" s="26">
        <f t="shared" si="99"/>
        <v>-110.86</v>
      </c>
      <c r="G184" s="25">
        <f t="shared" si="99"/>
        <v>-22.43</v>
      </c>
      <c r="H184" s="25">
        <f t="shared" si="99"/>
        <v>-74.47</v>
      </c>
      <c r="I184" s="25">
        <f t="shared" si="99"/>
        <v>-53.7</v>
      </c>
      <c r="J184" s="25">
        <f t="shared" si="99"/>
        <v>-7.639999999999999</v>
      </c>
      <c r="K184" s="26">
        <f t="shared" si="99"/>
        <v>-158.24</v>
      </c>
      <c r="L184" s="25">
        <f t="shared" si="99"/>
        <v>-29.630000000000003</v>
      </c>
      <c r="M184" s="25">
        <f t="shared" si="99"/>
        <v>-52.14</v>
      </c>
      <c r="N184" s="25">
        <f t="shared" si="99"/>
        <v>-50.43</v>
      </c>
      <c r="O184" s="25">
        <f>O185-O186</f>
        <v>-22.92</v>
      </c>
      <c r="P184" s="26">
        <f>P185-P186</f>
        <v>-155.12</v>
      </c>
      <c r="Q184" s="25">
        <f>Q185-Q186</f>
        <v>-53.790000000000006</v>
      </c>
    </row>
    <row r="185" spans="1:17" ht="15">
      <c r="A185" s="16" t="s">
        <v>22</v>
      </c>
      <c r="B185" s="17">
        <v>0.63</v>
      </c>
      <c r="C185" s="17">
        <v>2.12</v>
      </c>
      <c r="D185" s="17">
        <v>2.12</v>
      </c>
      <c r="E185" s="17">
        <v>1.29</v>
      </c>
      <c r="F185" s="18">
        <v>6.16</v>
      </c>
      <c r="G185" s="17">
        <v>0.7</v>
      </c>
      <c r="H185" s="17">
        <v>2.17</v>
      </c>
      <c r="I185" s="17">
        <v>2.25</v>
      </c>
      <c r="J185" s="17">
        <v>1.48</v>
      </c>
      <c r="K185" s="18">
        <v>6.6</v>
      </c>
      <c r="L185" s="17">
        <v>0.83</v>
      </c>
      <c r="M185" s="17">
        <v>2.36</v>
      </c>
      <c r="N185" s="17">
        <v>2.69</v>
      </c>
      <c r="O185" s="17">
        <v>1.34</v>
      </c>
      <c r="P185" s="18">
        <f t="shared" si="69"/>
        <v>7.22</v>
      </c>
      <c r="Q185" s="25">
        <f>+Q188+Q199</f>
        <v>2.25</v>
      </c>
    </row>
    <row r="186" spans="1:17" ht="15">
      <c r="A186" s="16" t="s">
        <v>23</v>
      </c>
      <c r="B186" s="17">
        <v>8.29</v>
      </c>
      <c r="C186" s="17">
        <v>51.98</v>
      </c>
      <c r="D186" s="17">
        <v>24.77</v>
      </c>
      <c r="E186" s="17">
        <v>31.98</v>
      </c>
      <c r="F186" s="18">
        <v>117.02</v>
      </c>
      <c r="G186" s="17">
        <v>23.13</v>
      </c>
      <c r="H186" s="17">
        <v>76.64</v>
      </c>
      <c r="I186" s="17">
        <v>55.95</v>
      </c>
      <c r="J186" s="17">
        <v>9.12</v>
      </c>
      <c r="K186" s="18">
        <v>164.84</v>
      </c>
      <c r="L186" s="17">
        <v>30.46</v>
      </c>
      <c r="M186" s="17">
        <v>54.5</v>
      </c>
      <c r="N186" s="17">
        <v>53.12</v>
      </c>
      <c r="O186" s="17">
        <v>24.26</v>
      </c>
      <c r="P186" s="18">
        <f t="shared" si="69"/>
        <v>162.34</v>
      </c>
      <c r="Q186" s="25">
        <f>+Q189+Q200</f>
        <v>56.040000000000006</v>
      </c>
    </row>
    <row r="187" spans="1:17" ht="15">
      <c r="A187" s="16" t="s">
        <v>72</v>
      </c>
      <c r="B187" s="25">
        <f aca="true" t="shared" si="100" ref="B187:N187">B188-B189</f>
        <v>-6.93</v>
      </c>
      <c r="C187" s="25">
        <f t="shared" si="100"/>
        <v>-48.849999999999994</v>
      </c>
      <c r="D187" s="25">
        <f t="shared" si="100"/>
        <v>-21.93</v>
      </c>
      <c r="E187" s="25">
        <f t="shared" si="100"/>
        <v>-28.19</v>
      </c>
      <c r="F187" s="26">
        <f t="shared" si="100"/>
        <v>-105.9</v>
      </c>
      <c r="G187" s="25">
        <f t="shared" si="100"/>
        <v>-20.299999999999997</v>
      </c>
      <c r="H187" s="25">
        <f t="shared" si="100"/>
        <v>-73.25</v>
      </c>
      <c r="I187" s="25">
        <f t="shared" si="100"/>
        <v>-48.46000000000001</v>
      </c>
      <c r="J187" s="25">
        <f t="shared" si="100"/>
        <v>-5.110000000000001</v>
      </c>
      <c r="K187" s="26">
        <f t="shared" si="100"/>
        <v>-147.12</v>
      </c>
      <c r="L187" s="25">
        <f t="shared" si="100"/>
        <v>-24.05</v>
      </c>
      <c r="M187" s="25">
        <f t="shared" si="100"/>
        <v>-46.18</v>
      </c>
      <c r="N187" s="25">
        <f t="shared" si="100"/>
        <v>-47.09</v>
      </c>
      <c r="O187" s="25">
        <f>O188-O189</f>
        <v>-18.650000000000002</v>
      </c>
      <c r="P187" s="26">
        <f>P188-P189</f>
        <v>-135.97000000000003</v>
      </c>
      <c r="Q187" s="25">
        <f>Q188-Q189</f>
        <v>-54.61000000000001</v>
      </c>
    </row>
    <row r="188" spans="1:17" ht="15">
      <c r="A188" s="16" t="s">
        <v>32</v>
      </c>
      <c r="B188" s="17">
        <f>B191</f>
        <v>0.61</v>
      </c>
      <c r="C188" s="17">
        <f aca="true" t="shared" si="101" ref="C188:Q188">C191</f>
        <v>2.1</v>
      </c>
      <c r="D188" s="17">
        <f t="shared" si="101"/>
        <v>2.11</v>
      </c>
      <c r="E188" s="17">
        <f t="shared" si="101"/>
        <v>1.28</v>
      </c>
      <c r="F188" s="18">
        <f t="shared" si="101"/>
        <v>6.1</v>
      </c>
      <c r="G188" s="17">
        <f t="shared" si="101"/>
        <v>0.6</v>
      </c>
      <c r="H188" s="17">
        <f t="shared" si="101"/>
        <v>2.1</v>
      </c>
      <c r="I188" s="17">
        <f t="shared" si="101"/>
        <v>2.11</v>
      </c>
      <c r="J188" s="17">
        <f t="shared" si="101"/>
        <v>1.35</v>
      </c>
      <c r="K188" s="18">
        <f t="shared" si="101"/>
        <v>6.16</v>
      </c>
      <c r="L188" s="17">
        <f t="shared" si="101"/>
        <v>0.61</v>
      </c>
      <c r="M188" s="17">
        <f t="shared" si="101"/>
        <v>2.17</v>
      </c>
      <c r="N188" s="17">
        <f t="shared" si="101"/>
        <v>2.48</v>
      </c>
      <c r="O188" s="17">
        <f t="shared" si="101"/>
        <v>1.16</v>
      </c>
      <c r="P188" s="18">
        <f t="shared" si="101"/>
        <v>6.42</v>
      </c>
      <c r="Q188" s="25">
        <f t="shared" si="101"/>
        <v>0.6799999999999999</v>
      </c>
    </row>
    <row r="189" spans="1:17" ht="15">
      <c r="A189" s="16" t="s">
        <v>33</v>
      </c>
      <c r="B189" s="17">
        <f aca="true" t="shared" si="102" ref="B189:P189">B192+B197</f>
        <v>7.54</v>
      </c>
      <c r="C189" s="17">
        <f t="shared" si="102"/>
        <v>50.949999999999996</v>
      </c>
      <c r="D189" s="17">
        <f t="shared" si="102"/>
        <v>24.04</v>
      </c>
      <c r="E189" s="17">
        <f t="shared" si="102"/>
        <v>29.470000000000002</v>
      </c>
      <c r="F189" s="18">
        <f t="shared" si="102"/>
        <v>112</v>
      </c>
      <c r="G189" s="17">
        <f t="shared" si="102"/>
        <v>20.9</v>
      </c>
      <c r="H189" s="17">
        <f t="shared" si="102"/>
        <v>75.35</v>
      </c>
      <c r="I189" s="17">
        <f t="shared" si="102"/>
        <v>50.57000000000001</v>
      </c>
      <c r="J189" s="17">
        <f t="shared" si="102"/>
        <v>6.460000000000001</v>
      </c>
      <c r="K189" s="18">
        <f t="shared" si="102"/>
        <v>153.28</v>
      </c>
      <c r="L189" s="17">
        <f t="shared" si="102"/>
        <v>24.66</v>
      </c>
      <c r="M189" s="17">
        <f t="shared" si="102"/>
        <v>48.35</v>
      </c>
      <c r="N189" s="17">
        <f t="shared" si="102"/>
        <v>49.57</v>
      </c>
      <c r="O189" s="17">
        <f t="shared" si="102"/>
        <v>19.810000000000002</v>
      </c>
      <c r="P189" s="18">
        <f t="shared" si="102"/>
        <v>142.39000000000001</v>
      </c>
      <c r="Q189" s="25">
        <f>+Q192+Q197</f>
        <v>55.290000000000006</v>
      </c>
    </row>
    <row r="190" spans="1:17" ht="15">
      <c r="A190" s="16" t="s">
        <v>73</v>
      </c>
      <c r="B190" s="25">
        <f aca="true" t="shared" si="103" ref="B190:N190">B191-B192</f>
        <v>-3.3600000000000003</v>
      </c>
      <c r="C190" s="25">
        <f t="shared" si="103"/>
        <v>-52.949999999999996</v>
      </c>
      <c r="D190" s="25">
        <f t="shared" si="103"/>
        <v>-20.25</v>
      </c>
      <c r="E190" s="25">
        <f t="shared" si="103"/>
        <v>-40.35</v>
      </c>
      <c r="F190" s="26">
        <f t="shared" si="103"/>
        <v>-116.91000000000001</v>
      </c>
      <c r="G190" s="25">
        <f t="shared" si="103"/>
        <v>-5.78</v>
      </c>
      <c r="H190" s="25">
        <f t="shared" si="103"/>
        <v>-52.87</v>
      </c>
      <c r="I190" s="25">
        <f t="shared" si="103"/>
        <v>-39.480000000000004</v>
      </c>
      <c r="J190" s="25">
        <f t="shared" si="103"/>
        <v>-29.79</v>
      </c>
      <c r="K190" s="26">
        <f t="shared" si="103"/>
        <v>-127.92000000000002</v>
      </c>
      <c r="L190" s="25">
        <f t="shared" si="103"/>
        <v>-13.21</v>
      </c>
      <c r="M190" s="25">
        <f t="shared" si="103"/>
        <v>-30.92</v>
      </c>
      <c r="N190" s="25">
        <f t="shared" si="103"/>
        <v>-6.549999999999999</v>
      </c>
      <c r="O190" s="25">
        <f>O191-O192</f>
        <v>-25.19</v>
      </c>
      <c r="P190" s="26">
        <f>P191-P192</f>
        <v>-75.87</v>
      </c>
      <c r="Q190" s="25">
        <f>Q191-Q192</f>
        <v>-13.84</v>
      </c>
    </row>
    <row r="191" spans="1:17" ht="15">
      <c r="A191" s="16" t="s">
        <v>74</v>
      </c>
      <c r="B191" s="17">
        <v>0.61</v>
      </c>
      <c r="C191" s="17">
        <v>2.1</v>
      </c>
      <c r="D191" s="17">
        <v>2.11</v>
      </c>
      <c r="E191" s="17">
        <v>1.28</v>
      </c>
      <c r="F191" s="18">
        <v>6.1</v>
      </c>
      <c r="G191" s="17">
        <v>0.6</v>
      </c>
      <c r="H191" s="17">
        <v>2.1</v>
      </c>
      <c r="I191" s="17">
        <v>2.11</v>
      </c>
      <c r="J191" s="17">
        <v>1.35</v>
      </c>
      <c r="K191" s="18">
        <v>6.16</v>
      </c>
      <c r="L191" s="17">
        <v>0.61</v>
      </c>
      <c r="M191" s="17">
        <v>2.17</v>
      </c>
      <c r="N191" s="17">
        <v>2.48</v>
      </c>
      <c r="O191" s="17">
        <v>1.16</v>
      </c>
      <c r="P191" s="18">
        <f t="shared" si="69"/>
        <v>6.42</v>
      </c>
      <c r="Q191" s="25">
        <f>+Q194</f>
        <v>0.6799999999999999</v>
      </c>
    </row>
    <row r="192" spans="1:17" ht="15">
      <c r="A192" s="16" t="s">
        <v>75</v>
      </c>
      <c r="B192" s="17">
        <v>3.97</v>
      </c>
      <c r="C192" s="17">
        <v>55.05</v>
      </c>
      <c r="D192" s="17">
        <v>22.36</v>
      </c>
      <c r="E192" s="17">
        <v>41.63</v>
      </c>
      <c r="F192" s="18">
        <v>123.01</v>
      </c>
      <c r="G192" s="17">
        <v>6.38</v>
      </c>
      <c r="H192" s="17">
        <v>54.97</v>
      </c>
      <c r="I192" s="17">
        <v>41.59</v>
      </c>
      <c r="J192" s="17">
        <v>31.14</v>
      </c>
      <c r="K192" s="18">
        <v>134.08</v>
      </c>
      <c r="L192" s="17">
        <v>13.82</v>
      </c>
      <c r="M192" s="17">
        <v>33.09</v>
      </c>
      <c r="N192" s="17">
        <v>9.03</v>
      </c>
      <c r="O192" s="17">
        <v>26.35</v>
      </c>
      <c r="P192" s="18">
        <f t="shared" si="69"/>
        <v>82.29</v>
      </c>
      <c r="Q192" s="25">
        <f>+Q195</f>
        <v>14.52</v>
      </c>
    </row>
    <row r="193" spans="1:17" ht="15">
      <c r="A193" s="16" t="s">
        <v>76</v>
      </c>
      <c r="B193" s="25">
        <f aca="true" t="shared" si="104" ref="B193:N193">B194-B195</f>
        <v>-3.3600000000000003</v>
      </c>
      <c r="C193" s="25">
        <f t="shared" si="104"/>
        <v>-52.949999999999996</v>
      </c>
      <c r="D193" s="25">
        <f t="shared" si="104"/>
        <v>-20.25</v>
      </c>
      <c r="E193" s="25">
        <f t="shared" si="104"/>
        <v>-40.35</v>
      </c>
      <c r="F193" s="26">
        <f t="shared" si="104"/>
        <v>-116.91000000000001</v>
      </c>
      <c r="G193" s="25">
        <f t="shared" si="104"/>
        <v>-5.78</v>
      </c>
      <c r="H193" s="25">
        <f t="shared" si="104"/>
        <v>-52.87</v>
      </c>
      <c r="I193" s="25">
        <f t="shared" si="104"/>
        <v>-39.480000000000004</v>
      </c>
      <c r="J193" s="25">
        <f t="shared" si="104"/>
        <v>-29.79</v>
      </c>
      <c r="K193" s="26">
        <f t="shared" si="104"/>
        <v>-127.92000000000002</v>
      </c>
      <c r="L193" s="25">
        <f t="shared" si="104"/>
        <v>-13.21</v>
      </c>
      <c r="M193" s="25">
        <f t="shared" si="104"/>
        <v>-30.92</v>
      </c>
      <c r="N193" s="25">
        <f t="shared" si="104"/>
        <v>-6.549999999999999</v>
      </c>
      <c r="O193" s="25">
        <f>O194-O195</f>
        <v>-25.19</v>
      </c>
      <c r="P193" s="26">
        <f>P194-P195</f>
        <v>-75.87</v>
      </c>
      <c r="Q193" s="25">
        <f>Q194-Q195</f>
        <v>-13.84</v>
      </c>
    </row>
    <row r="194" spans="1:17" ht="12.75">
      <c r="A194" s="16" t="s">
        <v>77</v>
      </c>
      <c r="B194" s="17">
        <v>0.61</v>
      </c>
      <c r="C194" s="17">
        <v>2.1</v>
      </c>
      <c r="D194" s="17">
        <v>2.11</v>
      </c>
      <c r="E194" s="17">
        <v>1.28</v>
      </c>
      <c r="F194" s="18">
        <v>6.1</v>
      </c>
      <c r="G194" s="17">
        <v>0.6</v>
      </c>
      <c r="H194" s="17">
        <v>2.1</v>
      </c>
      <c r="I194" s="17">
        <v>2.11</v>
      </c>
      <c r="J194" s="17">
        <v>1.35</v>
      </c>
      <c r="K194" s="18">
        <v>6.16</v>
      </c>
      <c r="L194" s="17">
        <v>0.61</v>
      </c>
      <c r="M194" s="17">
        <v>2.17</v>
      </c>
      <c r="N194" s="17">
        <v>2.48</v>
      </c>
      <c r="O194" s="17">
        <v>1.16</v>
      </c>
      <c r="P194" s="18">
        <f t="shared" si="69"/>
        <v>6.42</v>
      </c>
      <c r="Q194" s="34">
        <v>0.6799999999999999</v>
      </c>
    </row>
    <row r="195" spans="1:17" ht="12.75">
      <c r="A195" s="16" t="s">
        <v>78</v>
      </c>
      <c r="B195" s="17">
        <v>3.97</v>
      </c>
      <c r="C195" s="17">
        <v>55.05</v>
      </c>
      <c r="D195" s="17">
        <v>22.36</v>
      </c>
      <c r="E195" s="17">
        <v>41.63</v>
      </c>
      <c r="F195" s="18">
        <v>123.01</v>
      </c>
      <c r="G195" s="17">
        <v>6.38</v>
      </c>
      <c r="H195" s="17">
        <v>54.97</v>
      </c>
      <c r="I195" s="17">
        <v>41.59</v>
      </c>
      <c r="J195" s="17">
        <v>31.14</v>
      </c>
      <c r="K195" s="18">
        <v>134.08</v>
      </c>
      <c r="L195" s="17">
        <v>13.82</v>
      </c>
      <c r="M195" s="17">
        <v>33.09</v>
      </c>
      <c r="N195" s="17">
        <v>9.03</v>
      </c>
      <c r="O195" s="17">
        <v>26.35</v>
      </c>
      <c r="P195" s="18">
        <f aca="true" t="shared" si="105" ref="P195:P258">SUM(L195:O195)</f>
        <v>82.29</v>
      </c>
      <c r="Q195" s="34">
        <v>14.52</v>
      </c>
    </row>
    <row r="196" spans="1:17" ht="12.75">
      <c r="A196" s="16" t="s">
        <v>79</v>
      </c>
      <c r="B196" s="25">
        <v>-3.57</v>
      </c>
      <c r="C196" s="25">
        <v>4.1</v>
      </c>
      <c r="D196" s="25">
        <v>-1.68</v>
      </c>
      <c r="E196" s="25">
        <v>12.16</v>
      </c>
      <c r="F196" s="26">
        <v>11.01</v>
      </c>
      <c r="G196" s="25">
        <v>-14.52</v>
      </c>
      <c r="H196" s="25">
        <v>-20.38</v>
      </c>
      <c r="I196" s="25">
        <v>-8.98</v>
      </c>
      <c r="J196" s="25">
        <v>24.68</v>
      </c>
      <c r="K196" s="26">
        <v>-19.2</v>
      </c>
      <c r="L196" s="25">
        <v>-10.84</v>
      </c>
      <c r="M196" s="25">
        <v>-15.26</v>
      </c>
      <c r="N196" s="25">
        <v>-40.54</v>
      </c>
      <c r="O196" s="25">
        <v>6.54</v>
      </c>
      <c r="P196" s="26">
        <f t="shared" si="105"/>
        <v>-60.1</v>
      </c>
      <c r="Q196" s="34">
        <f>-Q197</f>
        <v>-40.77</v>
      </c>
    </row>
    <row r="197" spans="1:17" ht="15">
      <c r="A197" s="16" t="s">
        <v>33</v>
      </c>
      <c r="B197" s="17">
        <v>3.57</v>
      </c>
      <c r="C197" s="17">
        <v>-4.1</v>
      </c>
      <c r="D197" s="17">
        <v>1.68</v>
      </c>
      <c r="E197" s="17">
        <v>-12.16</v>
      </c>
      <c r="F197" s="18">
        <v>-11.01</v>
      </c>
      <c r="G197" s="17">
        <v>14.52</v>
      </c>
      <c r="H197" s="17">
        <v>20.38</v>
      </c>
      <c r="I197" s="17">
        <v>8.98</v>
      </c>
      <c r="J197" s="17">
        <v>-24.68</v>
      </c>
      <c r="K197" s="18">
        <v>19.2</v>
      </c>
      <c r="L197" s="17">
        <v>10.84</v>
      </c>
      <c r="M197" s="17">
        <v>15.26</v>
      </c>
      <c r="N197" s="17">
        <v>40.54</v>
      </c>
      <c r="O197" s="17">
        <v>-6.54</v>
      </c>
      <c r="P197" s="18">
        <f t="shared" si="105"/>
        <v>60.1</v>
      </c>
      <c r="Q197" s="17">
        <v>40.77</v>
      </c>
    </row>
    <row r="198" spans="1:17" ht="15">
      <c r="A198" s="16" t="s">
        <v>80</v>
      </c>
      <c r="B198" s="25">
        <f aca="true" t="shared" si="106" ref="B198:N198">B199-B200</f>
        <v>-0.73</v>
      </c>
      <c r="C198" s="25">
        <f t="shared" si="106"/>
        <v>-1.01</v>
      </c>
      <c r="D198" s="25">
        <f t="shared" si="106"/>
        <v>-0.72</v>
      </c>
      <c r="E198" s="25">
        <f t="shared" si="106"/>
        <v>-2.5</v>
      </c>
      <c r="F198" s="26">
        <f t="shared" si="106"/>
        <v>-4.96</v>
      </c>
      <c r="G198" s="25">
        <f t="shared" si="106"/>
        <v>-2.13</v>
      </c>
      <c r="H198" s="25">
        <f t="shared" si="106"/>
        <v>-1.22</v>
      </c>
      <c r="I198" s="25">
        <f t="shared" si="106"/>
        <v>-5.24</v>
      </c>
      <c r="J198" s="25">
        <f t="shared" si="106"/>
        <v>-2.5300000000000002</v>
      </c>
      <c r="K198" s="26">
        <f t="shared" si="106"/>
        <v>-11.120000000000001</v>
      </c>
      <c r="L198" s="25">
        <f t="shared" si="106"/>
        <v>-5.58</v>
      </c>
      <c r="M198" s="25">
        <f t="shared" si="106"/>
        <v>-5.96</v>
      </c>
      <c r="N198" s="25">
        <f t="shared" si="106"/>
        <v>-3.34</v>
      </c>
      <c r="O198" s="25">
        <f>O199-O200</f>
        <v>-4.2700000000000005</v>
      </c>
      <c r="P198" s="26">
        <f>P199-P200</f>
        <v>-19.15</v>
      </c>
      <c r="Q198" s="25">
        <f>Q199-Q200</f>
        <v>0.8199999999999998</v>
      </c>
    </row>
    <row r="199" spans="1:17" ht="15">
      <c r="A199" s="16" t="s">
        <v>32</v>
      </c>
      <c r="B199" s="17">
        <v>0.02</v>
      </c>
      <c r="C199" s="17">
        <v>0.02</v>
      </c>
      <c r="D199" s="17">
        <v>0.01</v>
      </c>
      <c r="E199" s="17">
        <v>0.01</v>
      </c>
      <c r="F199" s="18">
        <v>0.06</v>
      </c>
      <c r="G199" s="17">
        <v>0.1</v>
      </c>
      <c r="H199" s="17">
        <v>0.07</v>
      </c>
      <c r="I199" s="17">
        <v>0.14</v>
      </c>
      <c r="J199" s="17">
        <v>0.13</v>
      </c>
      <c r="K199" s="18">
        <v>0.44</v>
      </c>
      <c r="L199" s="17">
        <v>0.22</v>
      </c>
      <c r="M199" s="17">
        <v>0.19</v>
      </c>
      <c r="N199" s="17">
        <v>0.21</v>
      </c>
      <c r="O199" s="17">
        <v>0.18</v>
      </c>
      <c r="P199" s="18">
        <f t="shared" si="105"/>
        <v>0.8</v>
      </c>
      <c r="Q199" s="25">
        <f>+Q202</f>
        <v>1.5699999999999998</v>
      </c>
    </row>
    <row r="200" spans="1:17" ht="15">
      <c r="A200" s="16" t="s">
        <v>33</v>
      </c>
      <c r="B200" s="17">
        <v>0.75</v>
      </c>
      <c r="C200" s="17">
        <v>1.03</v>
      </c>
      <c r="D200" s="17">
        <v>0.73</v>
      </c>
      <c r="E200" s="17">
        <v>2.51</v>
      </c>
      <c r="F200" s="18">
        <v>5.02</v>
      </c>
      <c r="G200" s="17">
        <v>2.23</v>
      </c>
      <c r="H200" s="17">
        <v>1.29</v>
      </c>
      <c r="I200" s="17">
        <v>5.38</v>
      </c>
      <c r="J200" s="17">
        <v>2.66</v>
      </c>
      <c r="K200" s="18">
        <v>11.56</v>
      </c>
      <c r="L200" s="17">
        <v>5.8</v>
      </c>
      <c r="M200" s="17">
        <v>6.15</v>
      </c>
      <c r="N200" s="17">
        <v>3.55</v>
      </c>
      <c r="O200" s="17">
        <v>4.45</v>
      </c>
      <c r="P200" s="18">
        <f t="shared" si="105"/>
        <v>19.95</v>
      </c>
      <c r="Q200" s="25">
        <f>+Q203</f>
        <v>0.75</v>
      </c>
    </row>
    <row r="201" spans="1:17" ht="15">
      <c r="A201" s="16" t="s">
        <v>81</v>
      </c>
      <c r="B201" s="25">
        <f aca="true" t="shared" si="107" ref="B201:N201">B202-B203</f>
        <v>-0.73</v>
      </c>
      <c r="C201" s="25">
        <f t="shared" si="107"/>
        <v>-1.01</v>
      </c>
      <c r="D201" s="25">
        <f t="shared" si="107"/>
        <v>-0.72</v>
      </c>
      <c r="E201" s="25">
        <f t="shared" si="107"/>
        <v>-2.5</v>
      </c>
      <c r="F201" s="26">
        <f t="shared" si="107"/>
        <v>-4.96</v>
      </c>
      <c r="G201" s="25">
        <f t="shared" si="107"/>
        <v>-2.13</v>
      </c>
      <c r="H201" s="25">
        <f t="shared" si="107"/>
        <v>-1.22</v>
      </c>
      <c r="I201" s="25">
        <f t="shared" si="107"/>
        <v>-5.24</v>
      </c>
      <c r="J201" s="25">
        <f t="shared" si="107"/>
        <v>-2.5300000000000002</v>
      </c>
      <c r="K201" s="26">
        <f t="shared" si="107"/>
        <v>-11.120000000000001</v>
      </c>
      <c r="L201" s="25">
        <f t="shared" si="107"/>
        <v>-5.58</v>
      </c>
      <c r="M201" s="25">
        <f t="shared" si="107"/>
        <v>-5.96</v>
      </c>
      <c r="N201" s="25">
        <f t="shared" si="107"/>
        <v>-3.34</v>
      </c>
      <c r="O201" s="25">
        <f>O202-O203</f>
        <v>-4.2700000000000005</v>
      </c>
      <c r="P201" s="26">
        <f>P202-P203</f>
        <v>-19.15</v>
      </c>
      <c r="Q201" s="25">
        <f>Q202-Q203</f>
        <v>0.8199999999999998</v>
      </c>
    </row>
    <row r="202" spans="1:17" ht="12.75">
      <c r="A202" s="16" t="s">
        <v>74</v>
      </c>
      <c r="B202" s="17">
        <v>0.02</v>
      </c>
      <c r="C202" s="17">
        <v>0.02</v>
      </c>
      <c r="D202" s="17">
        <v>0.01</v>
      </c>
      <c r="E202" s="17">
        <v>0.01</v>
      </c>
      <c r="F202" s="18">
        <v>0.06</v>
      </c>
      <c r="G202" s="17">
        <v>0.1</v>
      </c>
      <c r="H202" s="17">
        <v>0.07</v>
      </c>
      <c r="I202" s="17">
        <v>0.14</v>
      </c>
      <c r="J202" s="17">
        <v>0.13</v>
      </c>
      <c r="K202" s="18">
        <v>0.44</v>
      </c>
      <c r="L202" s="17">
        <v>0.22</v>
      </c>
      <c r="M202" s="17">
        <v>0.19</v>
      </c>
      <c r="N202" s="17">
        <v>0.21</v>
      </c>
      <c r="O202" s="17">
        <v>0.18</v>
      </c>
      <c r="P202" s="18">
        <f t="shared" si="105"/>
        <v>0.8</v>
      </c>
      <c r="Q202" s="34">
        <v>1.5699999999999998</v>
      </c>
    </row>
    <row r="203" spans="1:17" ht="12.75">
      <c r="A203" s="16" t="s">
        <v>75</v>
      </c>
      <c r="B203" s="17">
        <v>0.75</v>
      </c>
      <c r="C203" s="17">
        <v>1.03</v>
      </c>
      <c r="D203" s="17">
        <v>0.73</v>
      </c>
      <c r="E203" s="17">
        <v>2.51</v>
      </c>
      <c r="F203" s="18">
        <v>5.02</v>
      </c>
      <c r="G203" s="17">
        <v>2.23</v>
      </c>
      <c r="H203" s="17">
        <v>1.29</v>
      </c>
      <c r="I203" s="17">
        <v>5.38</v>
      </c>
      <c r="J203" s="17">
        <v>2.66</v>
      </c>
      <c r="K203" s="18">
        <v>11.56</v>
      </c>
      <c r="L203" s="17">
        <v>5.8</v>
      </c>
      <c r="M203" s="17">
        <v>6.15</v>
      </c>
      <c r="N203" s="17">
        <v>3.55</v>
      </c>
      <c r="O203" s="17">
        <v>4.45</v>
      </c>
      <c r="P203" s="18">
        <f t="shared" si="105"/>
        <v>19.95</v>
      </c>
      <c r="Q203" s="34">
        <v>0.75</v>
      </c>
    </row>
    <row r="204" spans="1:17" ht="15">
      <c r="A204" s="16" t="s">
        <v>82</v>
      </c>
      <c r="B204" s="25">
        <f aca="true" t="shared" si="108" ref="B204:N204">B205-B206</f>
        <v>-0.73</v>
      </c>
      <c r="C204" s="25">
        <f t="shared" si="108"/>
        <v>-1.01</v>
      </c>
      <c r="D204" s="25">
        <f t="shared" si="108"/>
        <v>-0.72</v>
      </c>
      <c r="E204" s="25">
        <f t="shared" si="108"/>
        <v>-2.5</v>
      </c>
      <c r="F204" s="26">
        <f t="shared" si="108"/>
        <v>-4.96</v>
      </c>
      <c r="G204" s="25">
        <f t="shared" si="108"/>
        <v>-2.13</v>
      </c>
      <c r="H204" s="25">
        <f t="shared" si="108"/>
        <v>-1.22</v>
      </c>
      <c r="I204" s="25">
        <f t="shared" si="108"/>
        <v>-5.24</v>
      </c>
      <c r="J204" s="25">
        <f t="shared" si="108"/>
        <v>-2.5300000000000002</v>
      </c>
      <c r="K204" s="26">
        <f t="shared" si="108"/>
        <v>-11.120000000000001</v>
      </c>
      <c r="L204" s="25">
        <f t="shared" si="108"/>
        <v>-5.58</v>
      </c>
      <c r="M204" s="25">
        <f t="shared" si="108"/>
        <v>-5.96</v>
      </c>
      <c r="N204" s="25">
        <f t="shared" si="108"/>
        <v>-3.34</v>
      </c>
      <c r="O204" s="25">
        <f>O205-O206</f>
        <v>-4.2700000000000005</v>
      </c>
      <c r="P204" s="26">
        <f>P205-P206</f>
        <v>-19.15</v>
      </c>
      <c r="Q204" s="25">
        <f>Q205-Q206</f>
        <v>-54.61000000000001</v>
      </c>
    </row>
    <row r="205" spans="1:17" ht="15">
      <c r="A205" s="16" t="s">
        <v>74</v>
      </c>
      <c r="B205" s="17">
        <v>0.02</v>
      </c>
      <c r="C205" s="17">
        <v>0.02</v>
      </c>
      <c r="D205" s="17">
        <v>0.01</v>
      </c>
      <c r="E205" s="17">
        <v>0.01</v>
      </c>
      <c r="F205" s="18">
        <v>0.06</v>
      </c>
      <c r="G205" s="17">
        <v>0.1</v>
      </c>
      <c r="H205" s="17">
        <v>0.07</v>
      </c>
      <c r="I205" s="17">
        <v>0.14</v>
      </c>
      <c r="J205" s="17">
        <v>0.13</v>
      </c>
      <c r="K205" s="18">
        <v>0.44</v>
      </c>
      <c r="L205" s="17">
        <v>0.22</v>
      </c>
      <c r="M205" s="17">
        <v>0.19</v>
      </c>
      <c r="N205" s="17">
        <v>0.21</v>
      </c>
      <c r="O205" s="17">
        <v>0.18</v>
      </c>
      <c r="P205" s="18">
        <f t="shared" si="105"/>
        <v>0.8</v>
      </c>
      <c r="Q205" s="25">
        <f>Q188</f>
        <v>0.6799999999999999</v>
      </c>
    </row>
    <row r="206" spans="1:17" ht="15">
      <c r="A206" s="16" t="s">
        <v>75</v>
      </c>
      <c r="B206" s="17">
        <v>0.75</v>
      </c>
      <c r="C206" s="17">
        <v>1.03</v>
      </c>
      <c r="D206" s="17">
        <v>0.73</v>
      </c>
      <c r="E206" s="17">
        <v>2.51</v>
      </c>
      <c r="F206" s="18">
        <v>5.02</v>
      </c>
      <c r="G206" s="17">
        <v>2.23</v>
      </c>
      <c r="H206" s="17">
        <v>1.29</v>
      </c>
      <c r="I206" s="17">
        <v>5.38</v>
      </c>
      <c r="J206" s="17">
        <v>2.66</v>
      </c>
      <c r="K206" s="18">
        <v>11.56</v>
      </c>
      <c r="L206" s="17">
        <v>5.8</v>
      </c>
      <c r="M206" s="17">
        <v>6.15</v>
      </c>
      <c r="N206" s="17">
        <v>3.55</v>
      </c>
      <c r="O206" s="17">
        <v>4.45</v>
      </c>
      <c r="P206" s="18">
        <f t="shared" si="105"/>
        <v>19.95</v>
      </c>
      <c r="Q206" s="25">
        <f>Q189</f>
        <v>55.290000000000006</v>
      </c>
    </row>
    <row r="207" spans="1:17" ht="15">
      <c r="A207" s="16" t="s">
        <v>83</v>
      </c>
      <c r="B207" s="25">
        <f aca="true" t="shared" si="109" ref="B207:N207">B208-B209</f>
        <v>-0.1</v>
      </c>
      <c r="C207" s="25">
        <f t="shared" si="109"/>
        <v>-2.73</v>
      </c>
      <c r="D207" s="25">
        <f t="shared" si="109"/>
        <v>-0.13</v>
      </c>
      <c r="E207" s="25">
        <f t="shared" si="109"/>
        <v>-0.07</v>
      </c>
      <c r="F207" s="26">
        <f t="shared" si="109"/>
        <v>-3.0300000000000002</v>
      </c>
      <c r="G207" s="25">
        <f t="shared" si="109"/>
        <v>-0.16999999999999998</v>
      </c>
      <c r="H207" s="25">
        <f t="shared" si="109"/>
        <v>-4.32</v>
      </c>
      <c r="I207" s="25">
        <f t="shared" si="109"/>
        <v>-0.7500000000000001</v>
      </c>
      <c r="J207" s="25">
        <f t="shared" si="109"/>
        <v>-1.05</v>
      </c>
      <c r="K207" s="26">
        <f t="shared" si="109"/>
        <v>-6.29</v>
      </c>
      <c r="L207" s="25">
        <f t="shared" si="109"/>
        <v>-0.6900000000000001</v>
      </c>
      <c r="M207" s="25">
        <f t="shared" si="109"/>
        <v>-4.66</v>
      </c>
      <c r="N207" s="25">
        <f t="shared" si="109"/>
        <v>-0.7799999999999999</v>
      </c>
      <c r="O207" s="25">
        <f>O208-O209</f>
        <v>-1.3499999999999999</v>
      </c>
      <c r="P207" s="26">
        <f>P208-P209</f>
        <v>-7.4799999999999995</v>
      </c>
      <c r="Q207" s="25">
        <f>Q208-Q209</f>
        <v>-0.22</v>
      </c>
    </row>
    <row r="208" spans="1:17" ht="15">
      <c r="A208" s="16" t="s">
        <v>22</v>
      </c>
      <c r="B208" s="17">
        <v>0</v>
      </c>
      <c r="C208" s="17">
        <v>0.18</v>
      </c>
      <c r="D208" s="17">
        <v>0.02</v>
      </c>
      <c r="E208" s="17">
        <v>0.01</v>
      </c>
      <c r="F208" s="18">
        <v>0.21</v>
      </c>
      <c r="G208" s="17">
        <v>0.01</v>
      </c>
      <c r="H208" s="17">
        <v>0.05</v>
      </c>
      <c r="I208" s="17">
        <v>0.37</v>
      </c>
      <c r="J208" s="17">
        <v>0.01</v>
      </c>
      <c r="K208" s="18">
        <v>0.44</v>
      </c>
      <c r="L208" s="17">
        <v>0.11</v>
      </c>
      <c r="M208" s="17">
        <v>0.26</v>
      </c>
      <c r="N208" s="17">
        <v>0.05</v>
      </c>
      <c r="O208" s="17">
        <v>0.05</v>
      </c>
      <c r="P208" s="18">
        <f t="shared" si="105"/>
        <v>0.47</v>
      </c>
      <c r="Q208" s="25">
        <f>+Q211</f>
        <v>0.01</v>
      </c>
    </row>
    <row r="209" spans="1:17" ht="15">
      <c r="A209" s="16" t="s">
        <v>23</v>
      </c>
      <c r="B209" s="17">
        <v>0.1</v>
      </c>
      <c r="C209" s="17">
        <v>2.91</v>
      </c>
      <c r="D209" s="17">
        <v>0.15</v>
      </c>
      <c r="E209" s="17">
        <v>0.08</v>
      </c>
      <c r="F209" s="18">
        <v>3.24</v>
      </c>
      <c r="G209" s="17">
        <v>0.18</v>
      </c>
      <c r="H209" s="17">
        <v>4.37</v>
      </c>
      <c r="I209" s="17">
        <v>1.12</v>
      </c>
      <c r="J209" s="17">
        <v>1.06</v>
      </c>
      <c r="K209" s="18">
        <v>6.73</v>
      </c>
      <c r="L209" s="17">
        <v>0.8</v>
      </c>
      <c r="M209" s="17">
        <v>4.92</v>
      </c>
      <c r="N209" s="17">
        <v>0.83</v>
      </c>
      <c r="O209" s="17">
        <v>1.4</v>
      </c>
      <c r="P209" s="18">
        <f t="shared" si="105"/>
        <v>7.949999999999999</v>
      </c>
      <c r="Q209" s="25">
        <f>+Q212</f>
        <v>0.23</v>
      </c>
    </row>
    <row r="210" spans="1:17" ht="15">
      <c r="A210" s="16" t="s">
        <v>84</v>
      </c>
      <c r="B210" s="25">
        <f aca="true" t="shared" si="110" ref="B210:N210">B211-B212</f>
        <v>-0.1</v>
      </c>
      <c r="C210" s="25">
        <f t="shared" si="110"/>
        <v>-2.73</v>
      </c>
      <c r="D210" s="25">
        <f t="shared" si="110"/>
        <v>-0.13</v>
      </c>
      <c r="E210" s="25">
        <f t="shared" si="110"/>
        <v>-0.07</v>
      </c>
      <c r="F210" s="26">
        <f t="shared" si="110"/>
        <v>-3.0300000000000002</v>
      </c>
      <c r="G210" s="25">
        <f t="shared" si="110"/>
        <v>-0.16999999999999998</v>
      </c>
      <c r="H210" s="25">
        <f t="shared" si="110"/>
        <v>-4.32</v>
      </c>
      <c r="I210" s="25">
        <f t="shared" si="110"/>
        <v>-0.7500000000000001</v>
      </c>
      <c r="J210" s="25">
        <f t="shared" si="110"/>
        <v>-1.05</v>
      </c>
      <c r="K210" s="26">
        <f t="shared" si="110"/>
        <v>-6.29</v>
      </c>
      <c r="L210" s="25">
        <f t="shared" si="110"/>
        <v>-0.6900000000000001</v>
      </c>
      <c r="M210" s="25">
        <f t="shared" si="110"/>
        <v>-4.66</v>
      </c>
      <c r="N210" s="25">
        <f t="shared" si="110"/>
        <v>-0.7799999999999999</v>
      </c>
      <c r="O210" s="25">
        <f>O211-O212</f>
        <v>-1.3499999999999999</v>
      </c>
      <c r="P210" s="26">
        <f>P211-P212</f>
        <v>-7.4799999999999995</v>
      </c>
      <c r="Q210" s="25">
        <f>Q211-Q212</f>
        <v>-0.22</v>
      </c>
    </row>
    <row r="211" spans="1:17" ht="15">
      <c r="A211" s="16" t="s">
        <v>32</v>
      </c>
      <c r="B211" s="17">
        <v>0</v>
      </c>
      <c r="C211" s="17">
        <v>0.18</v>
      </c>
      <c r="D211" s="17">
        <v>0.02</v>
      </c>
      <c r="E211" s="17">
        <v>0.01</v>
      </c>
      <c r="F211" s="18">
        <v>0.21</v>
      </c>
      <c r="G211" s="17">
        <v>0.01</v>
      </c>
      <c r="H211" s="17">
        <v>0.05</v>
      </c>
      <c r="I211" s="17">
        <v>0.37</v>
      </c>
      <c r="J211" s="17">
        <v>0.01</v>
      </c>
      <c r="K211" s="18">
        <v>0.44</v>
      </c>
      <c r="L211" s="17">
        <v>0.11</v>
      </c>
      <c r="M211" s="17">
        <v>0.26</v>
      </c>
      <c r="N211" s="17">
        <v>0.05</v>
      </c>
      <c r="O211" s="17">
        <v>0.05</v>
      </c>
      <c r="P211" s="18">
        <f t="shared" si="105"/>
        <v>0.47</v>
      </c>
      <c r="Q211" s="25">
        <f>+Q214</f>
        <v>0.01</v>
      </c>
    </row>
    <row r="212" spans="1:17" ht="15">
      <c r="A212" s="16" t="s">
        <v>33</v>
      </c>
      <c r="B212" s="17">
        <v>0.1</v>
      </c>
      <c r="C212" s="17">
        <v>2.91</v>
      </c>
      <c r="D212" s="17">
        <v>0.15</v>
      </c>
      <c r="E212" s="17">
        <v>0.08</v>
      </c>
      <c r="F212" s="18">
        <v>3.24</v>
      </c>
      <c r="G212" s="17">
        <v>0.18</v>
      </c>
      <c r="H212" s="17">
        <v>4.37</v>
      </c>
      <c r="I212" s="17">
        <v>1.12</v>
      </c>
      <c r="J212" s="17">
        <v>1.06</v>
      </c>
      <c r="K212" s="18">
        <v>6.73</v>
      </c>
      <c r="L212" s="17">
        <v>0.8</v>
      </c>
      <c r="M212" s="17">
        <v>4.92</v>
      </c>
      <c r="N212" s="17">
        <v>0.83</v>
      </c>
      <c r="O212" s="17">
        <v>1.4</v>
      </c>
      <c r="P212" s="18">
        <f t="shared" si="105"/>
        <v>7.949999999999999</v>
      </c>
      <c r="Q212" s="25">
        <f>+Q215</f>
        <v>0.23</v>
      </c>
    </row>
    <row r="213" spans="1:17" ht="15">
      <c r="A213" s="16" t="s">
        <v>85</v>
      </c>
      <c r="B213" s="25">
        <f aca="true" t="shared" si="111" ref="B213:N213">B214-B215</f>
        <v>-0.1</v>
      </c>
      <c r="C213" s="25">
        <f t="shared" si="111"/>
        <v>-2.73</v>
      </c>
      <c r="D213" s="25">
        <f t="shared" si="111"/>
        <v>-0.13</v>
      </c>
      <c r="E213" s="25">
        <f t="shared" si="111"/>
        <v>-0.07</v>
      </c>
      <c r="F213" s="26">
        <f t="shared" si="111"/>
        <v>-3.0300000000000002</v>
      </c>
      <c r="G213" s="25">
        <f t="shared" si="111"/>
        <v>-0.16999999999999998</v>
      </c>
      <c r="H213" s="25">
        <f t="shared" si="111"/>
        <v>-4.32</v>
      </c>
      <c r="I213" s="25">
        <f t="shared" si="111"/>
        <v>-0.7500000000000001</v>
      </c>
      <c r="J213" s="25">
        <f t="shared" si="111"/>
        <v>-1.05</v>
      </c>
      <c r="K213" s="26">
        <f t="shared" si="111"/>
        <v>-6.29</v>
      </c>
      <c r="L213" s="25">
        <f t="shared" si="111"/>
        <v>-0.6900000000000001</v>
      </c>
      <c r="M213" s="25">
        <f t="shared" si="111"/>
        <v>-4.66</v>
      </c>
      <c r="N213" s="25">
        <f t="shared" si="111"/>
        <v>-0.7799999999999999</v>
      </c>
      <c r="O213" s="25">
        <f>O214-O215</f>
        <v>-1.3499999999999999</v>
      </c>
      <c r="P213" s="26">
        <f>P214-P215</f>
        <v>-7.4799999999999995</v>
      </c>
      <c r="Q213" s="25">
        <f>Q214-Q215</f>
        <v>-0.22</v>
      </c>
    </row>
    <row r="214" spans="1:17" ht="12.75">
      <c r="A214" s="16" t="s">
        <v>74</v>
      </c>
      <c r="B214" s="17">
        <v>0</v>
      </c>
      <c r="C214" s="17">
        <v>0.18</v>
      </c>
      <c r="D214" s="17">
        <v>0.02</v>
      </c>
      <c r="E214" s="17">
        <v>0.01</v>
      </c>
      <c r="F214" s="18">
        <v>0.21</v>
      </c>
      <c r="G214" s="17">
        <v>0.01</v>
      </c>
      <c r="H214" s="17">
        <v>0.05</v>
      </c>
      <c r="I214" s="17">
        <v>0.37</v>
      </c>
      <c r="J214" s="17">
        <v>0.01</v>
      </c>
      <c r="K214" s="18">
        <v>0.44</v>
      </c>
      <c r="L214" s="17">
        <v>0.11</v>
      </c>
      <c r="M214" s="17">
        <v>0.26</v>
      </c>
      <c r="N214" s="17">
        <v>0.05</v>
      </c>
      <c r="O214" s="17">
        <v>0.05</v>
      </c>
      <c r="P214" s="18">
        <f t="shared" si="105"/>
        <v>0.47</v>
      </c>
      <c r="Q214" s="34">
        <v>0.01</v>
      </c>
    </row>
    <row r="215" spans="1:17" ht="12.75">
      <c r="A215" s="16" t="s">
        <v>75</v>
      </c>
      <c r="B215" s="17">
        <v>0.1</v>
      </c>
      <c r="C215" s="17">
        <v>2.91</v>
      </c>
      <c r="D215" s="17">
        <v>0.15</v>
      </c>
      <c r="E215" s="17">
        <v>0.08</v>
      </c>
      <c r="F215" s="18">
        <v>3.24</v>
      </c>
      <c r="G215" s="17">
        <v>0.18</v>
      </c>
      <c r="H215" s="17">
        <v>4.37</v>
      </c>
      <c r="I215" s="17">
        <v>1.12</v>
      </c>
      <c r="J215" s="17">
        <v>1.06</v>
      </c>
      <c r="K215" s="18">
        <v>6.73</v>
      </c>
      <c r="L215" s="17">
        <v>0.8</v>
      </c>
      <c r="M215" s="17">
        <v>4.92</v>
      </c>
      <c r="N215" s="17">
        <v>0.83</v>
      </c>
      <c r="O215" s="17">
        <v>1.4</v>
      </c>
      <c r="P215" s="18">
        <f t="shared" si="105"/>
        <v>7.949999999999999</v>
      </c>
      <c r="Q215" s="34">
        <v>0.23</v>
      </c>
    </row>
    <row r="216" spans="1:17" ht="15">
      <c r="A216" s="16" t="s">
        <v>86</v>
      </c>
      <c r="B216" s="25">
        <f aca="true" t="shared" si="112" ref="B216:N216">B217-B218</f>
        <v>-14.18</v>
      </c>
      <c r="C216" s="25">
        <f t="shared" si="112"/>
        <v>-13.92</v>
      </c>
      <c r="D216" s="25">
        <f t="shared" si="112"/>
        <v>-13.8</v>
      </c>
      <c r="E216" s="25">
        <f t="shared" si="112"/>
        <v>-17.69</v>
      </c>
      <c r="F216" s="26">
        <f t="shared" si="112"/>
        <v>-59.589999999999996</v>
      </c>
      <c r="G216" s="25">
        <f t="shared" si="112"/>
        <v>-14.42</v>
      </c>
      <c r="H216" s="25">
        <f t="shared" si="112"/>
        <v>-16.97</v>
      </c>
      <c r="I216" s="25">
        <f t="shared" si="112"/>
        <v>-14.83</v>
      </c>
      <c r="J216" s="25">
        <f t="shared" si="112"/>
        <v>-17.27</v>
      </c>
      <c r="K216" s="26">
        <f t="shared" si="112"/>
        <v>-63.49000000000001</v>
      </c>
      <c r="L216" s="25">
        <f t="shared" si="112"/>
        <v>-14.43</v>
      </c>
      <c r="M216" s="25">
        <f t="shared" si="112"/>
        <v>-15.21</v>
      </c>
      <c r="N216" s="25">
        <f t="shared" si="112"/>
        <v>-17.729999999999997</v>
      </c>
      <c r="O216" s="25">
        <f>O217-O218</f>
        <v>-15.04</v>
      </c>
      <c r="P216" s="26">
        <f>P217-P218</f>
        <v>-62.41</v>
      </c>
      <c r="Q216" s="25">
        <f>Q217-Q218</f>
        <v>-16.71</v>
      </c>
    </row>
    <row r="217" spans="1:17" ht="15">
      <c r="A217" s="16" t="s">
        <v>22</v>
      </c>
      <c r="B217" s="17">
        <v>0.21</v>
      </c>
      <c r="C217" s="17">
        <v>0.39</v>
      </c>
      <c r="D217" s="17">
        <v>0.85</v>
      </c>
      <c r="E217" s="17">
        <v>1.32</v>
      </c>
      <c r="F217" s="18">
        <v>2.77</v>
      </c>
      <c r="G217" s="17">
        <v>1.35</v>
      </c>
      <c r="H217" s="17">
        <v>3.57</v>
      </c>
      <c r="I217" s="17">
        <v>3.01</v>
      </c>
      <c r="J217" s="17">
        <v>3.59</v>
      </c>
      <c r="K217" s="18">
        <v>11.52</v>
      </c>
      <c r="L217" s="17">
        <v>3.82</v>
      </c>
      <c r="M217" s="17">
        <v>2.86</v>
      </c>
      <c r="N217" s="17">
        <v>3.85</v>
      </c>
      <c r="O217" s="17">
        <v>4.8</v>
      </c>
      <c r="P217" s="18">
        <f t="shared" si="105"/>
        <v>15.329999999999998</v>
      </c>
      <c r="Q217" s="25">
        <f>+Q220</f>
        <v>1.1300000000000001</v>
      </c>
    </row>
    <row r="218" spans="1:17" ht="15">
      <c r="A218" s="16" t="s">
        <v>23</v>
      </c>
      <c r="B218" s="17">
        <v>14.39</v>
      </c>
      <c r="C218" s="17">
        <v>14.31</v>
      </c>
      <c r="D218" s="17">
        <v>14.65</v>
      </c>
      <c r="E218" s="17">
        <v>19.01</v>
      </c>
      <c r="F218" s="18">
        <v>62.36</v>
      </c>
      <c r="G218" s="17">
        <v>15.77</v>
      </c>
      <c r="H218" s="17">
        <v>20.54</v>
      </c>
      <c r="I218" s="17">
        <v>17.84</v>
      </c>
      <c r="J218" s="17">
        <v>20.86</v>
      </c>
      <c r="K218" s="18">
        <v>75.01</v>
      </c>
      <c r="L218" s="17">
        <v>18.25</v>
      </c>
      <c r="M218" s="17">
        <v>18.07</v>
      </c>
      <c r="N218" s="17">
        <v>21.58</v>
      </c>
      <c r="O218" s="17">
        <v>19.84</v>
      </c>
      <c r="P218" s="18">
        <f t="shared" si="105"/>
        <v>77.74</v>
      </c>
      <c r="Q218" s="25">
        <f>+Q221</f>
        <v>17.84</v>
      </c>
    </row>
    <row r="219" spans="1:17" ht="15">
      <c r="A219" s="16" t="s">
        <v>87</v>
      </c>
      <c r="B219" s="25">
        <f aca="true" t="shared" si="113" ref="B219:N219">B220-B221</f>
        <v>-14.18</v>
      </c>
      <c r="C219" s="25">
        <f t="shared" si="113"/>
        <v>-13.92</v>
      </c>
      <c r="D219" s="25">
        <f t="shared" si="113"/>
        <v>-13.8</v>
      </c>
      <c r="E219" s="25">
        <f t="shared" si="113"/>
        <v>-17.69</v>
      </c>
      <c r="F219" s="26">
        <f t="shared" si="113"/>
        <v>-59.589999999999996</v>
      </c>
      <c r="G219" s="25">
        <f t="shared" si="113"/>
        <v>-14.42</v>
      </c>
      <c r="H219" s="25">
        <f t="shared" si="113"/>
        <v>-16.97</v>
      </c>
      <c r="I219" s="25">
        <f t="shared" si="113"/>
        <v>-14.83</v>
      </c>
      <c r="J219" s="25">
        <f t="shared" si="113"/>
        <v>-17.27</v>
      </c>
      <c r="K219" s="26">
        <f t="shared" si="113"/>
        <v>-63.49000000000001</v>
      </c>
      <c r="L219" s="25">
        <f t="shared" si="113"/>
        <v>-14.43</v>
      </c>
      <c r="M219" s="25">
        <f t="shared" si="113"/>
        <v>-15.21</v>
      </c>
      <c r="N219" s="25">
        <f t="shared" si="113"/>
        <v>-17.729999999999997</v>
      </c>
      <c r="O219" s="25">
        <f>O220-O221</f>
        <v>-15.04</v>
      </c>
      <c r="P219" s="26">
        <f>P220-P221</f>
        <v>-62.41</v>
      </c>
      <c r="Q219" s="25">
        <f>Q220-Q221</f>
        <v>-16.71</v>
      </c>
    </row>
    <row r="220" spans="1:17" ht="15">
      <c r="A220" s="16" t="s">
        <v>32</v>
      </c>
      <c r="B220" s="17">
        <v>0.21</v>
      </c>
      <c r="C220" s="17">
        <v>0.39</v>
      </c>
      <c r="D220" s="17">
        <v>0.85</v>
      </c>
      <c r="E220" s="17">
        <v>1.32</v>
      </c>
      <c r="F220" s="18">
        <v>2.77</v>
      </c>
      <c r="G220" s="17">
        <v>1.35</v>
      </c>
      <c r="H220" s="17">
        <v>3.57</v>
      </c>
      <c r="I220" s="17">
        <v>3.01</v>
      </c>
      <c r="J220" s="17">
        <v>3.59</v>
      </c>
      <c r="K220" s="18">
        <v>11.52</v>
      </c>
      <c r="L220" s="17">
        <v>3.82</v>
      </c>
      <c r="M220" s="17">
        <v>2.86</v>
      </c>
      <c r="N220" s="17">
        <v>3.85</v>
      </c>
      <c r="O220" s="17">
        <v>4.8</v>
      </c>
      <c r="P220" s="18">
        <f t="shared" si="105"/>
        <v>15.329999999999998</v>
      </c>
      <c r="Q220" s="25">
        <f>+Q223</f>
        <v>1.1300000000000001</v>
      </c>
    </row>
    <row r="221" spans="1:17" ht="15">
      <c r="A221" s="16" t="s">
        <v>33</v>
      </c>
      <c r="B221" s="17">
        <v>14.39</v>
      </c>
      <c r="C221" s="17">
        <v>14.31</v>
      </c>
      <c r="D221" s="17">
        <v>14.65</v>
      </c>
      <c r="E221" s="17">
        <v>19.01</v>
      </c>
      <c r="F221" s="18">
        <v>62.36</v>
      </c>
      <c r="G221" s="17">
        <v>15.77</v>
      </c>
      <c r="H221" s="17">
        <v>20.54</v>
      </c>
      <c r="I221" s="17">
        <v>17.84</v>
      </c>
      <c r="J221" s="17">
        <v>20.86</v>
      </c>
      <c r="K221" s="18">
        <v>75.01</v>
      </c>
      <c r="L221" s="17">
        <v>18.25</v>
      </c>
      <c r="M221" s="17">
        <v>18.07</v>
      </c>
      <c r="N221" s="17">
        <v>21.58</v>
      </c>
      <c r="O221" s="17">
        <v>19.84</v>
      </c>
      <c r="P221" s="18">
        <f t="shared" si="105"/>
        <v>77.74</v>
      </c>
      <c r="Q221" s="25">
        <v>17.84</v>
      </c>
    </row>
    <row r="222" spans="1:17" ht="15">
      <c r="A222" s="16" t="s">
        <v>82</v>
      </c>
      <c r="B222" s="25">
        <f aca="true" t="shared" si="114" ref="B222:N222">B223-B224</f>
        <v>-14.19</v>
      </c>
      <c r="C222" s="25">
        <f t="shared" si="114"/>
        <v>-13.85</v>
      </c>
      <c r="D222" s="25">
        <f t="shared" si="114"/>
        <v>-13.71</v>
      </c>
      <c r="E222" s="25">
        <f t="shared" si="114"/>
        <v>-17.73</v>
      </c>
      <c r="F222" s="26">
        <f t="shared" si="114"/>
        <v>-59.48</v>
      </c>
      <c r="G222" s="25">
        <f t="shared" si="114"/>
        <v>-14.42</v>
      </c>
      <c r="H222" s="25">
        <f t="shared" si="114"/>
        <v>-16.83</v>
      </c>
      <c r="I222" s="25">
        <f t="shared" si="114"/>
        <v>-15.110000000000001</v>
      </c>
      <c r="J222" s="25">
        <f t="shared" si="114"/>
        <v>-17.41</v>
      </c>
      <c r="K222" s="26">
        <f t="shared" si="114"/>
        <v>-63.77000000000001</v>
      </c>
      <c r="L222" s="25">
        <f t="shared" si="114"/>
        <v>-14.5</v>
      </c>
      <c r="M222" s="25">
        <f t="shared" si="114"/>
        <v>-15.18</v>
      </c>
      <c r="N222" s="25">
        <f t="shared" si="114"/>
        <v>-18.06</v>
      </c>
      <c r="O222" s="25">
        <f>O223-O224</f>
        <v>-15.189999999999998</v>
      </c>
      <c r="P222" s="26">
        <f>P223-P224</f>
        <v>-62.92999999999999</v>
      </c>
      <c r="Q222" s="25">
        <f>Q223-Q224</f>
        <v>-16.720000000000002</v>
      </c>
    </row>
    <row r="223" spans="1:17" ht="12.75">
      <c r="A223" s="16" t="s">
        <v>74</v>
      </c>
      <c r="B223" s="17">
        <v>0.21</v>
      </c>
      <c r="C223" s="17">
        <v>0.39</v>
      </c>
      <c r="D223" s="17">
        <v>0.85</v>
      </c>
      <c r="E223" s="17">
        <v>1.32</v>
      </c>
      <c r="F223" s="18">
        <v>2.77</v>
      </c>
      <c r="G223" s="17">
        <v>1.35</v>
      </c>
      <c r="H223" s="17">
        <v>3.57</v>
      </c>
      <c r="I223" s="17">
        <v>3.01</v>
      </c>
      <c r="J223" s="17">
        <v>3.59</v>
      </c>
      <c r="K223" s="18">
        <v>11.52</v>
      </c>
      <c r="L223" s="17">
        <v>3.82</v>
      </c>
      <c r="M223" s="17">
        <v>2.86</v>
      </c>
      <c r="N223" s="17">
        <v>3.85</v>
      </c>
      <c r="O223" s="17">
        <v>4.8</v>
      </c>
      <c r="P223" s="18">
        <f t="shared" si="105"/>
        <v>15.329999999999998</v>
      </c>
      <c r="Q223" s="34">
        <v>1.1300000000000001</v>
      </c>
    </row>
    <row r="224" spans="1:17" ht="12.75">
      <c r="A224" s="16" t="s">
        <v>75</v>
      </c>
      <c r="B224" s="17">
        <v>14.4</v>
      </c>
      <c r="C224" s="17">
        <v>14.24</v>
      </c>
      <c r="D224" s="17">
        <v>14.56</v>
      </c>
      <c r="E224" s="17">
        <v>19.05</v>
      </c>
      <c r="F224" s="18">
        <v>62.25</v>
      </c>
      <c r="G224" s="17">
        <v>15.77</v>
      </c>
      <c r="H224" s="17">
        <v>20.4</v>
      </c>
      <c r="I224" s="17">
        <v>18.12</v>
      </c>
      <c r="J224" s="17">
        <v>21</v>
      </c>
      <c r="K224" s="18">
        <v>75.29</v>
      </c>
      <c r="L224" s="17">
        <v>18.32</v>
      </c>
      <c r="M224" s="17">
        <v>18.04</v>
      </c>
      <c r="N224" s="17">
        <v>21.91</v>
      </c>
      <c r="O224" s="17">
        <v>19.99</v>
      </c>
      <c r="P224" s="18">
        <f t="shared" si="105"/>
        <v>78.25999999999999</v>
      </c>
      <c r="Q224" s="34">
        <v>17.85</v>
      </c>
    </row>
    <row r="225" spans="1:17" ht="15">
      <c r="A225" s="16" t="s">
        <v>88</v>
      </c>
      <c r="B225" s="17">
        <v>8.31</v>
      </c>
      <c r="C225" s="17">
        <v>7.15</v>
      </c>
      <c r="D225" s="17">
        <v>7.72</v>
      </c>
      <c r="E225" s="17">
        <v>6.95</v>
      </c>
      <c r="F225" s="18">
        <v>30.13</v>
      </c>
      <c r="G225" s="17">
        <v>6.21</v>
      </c>
      <c r="H225" s="17">
        <v>6.35</v>
      </c>
      <c r="I225" s="17">
        <v>6.97</v>
      </c>
      <c r="J225" s="17">
        <v>7.12</v>
      </c>
      <c r="K225" s="18">
        <v>26.65</v>
      </c>
      <c r="L225" s="17">
        <v>6.98</v>
      </c>
      <c r="M225" s="17">
        <v>6.71</v>
      </c>
      <c r="N225" s="17">
        <v>7.16</v>
      </c>
      <c r="O225" s="17">
        <v>9.15</v>
      </c>
      <c r="P225" s="18">
        <f t="shared" si="105"/>
        <v>30</v>
      </c>
      <c r="Q225" s="17">
        <f>+Q226</f>
        <v>6.8100000000000005</v>
      </c>
    </row>
    <row r="226" spans="1:17" ht="12.75">
      <c r="A226" s="16" t="s">
        <v>89</v>
      </c>
      <c r="B226" s="17">
        <v>8.31</v>
      </c>
      <c r="C226" s="17">
        <v>7.15</v>
      </c>
      <c r="D226" s="17">
        <v>7.72</v>
      </c>
      <c r="E226" s="17">
        <v>6.95</v>
      </c>
      <c r="F226" s="18">
        <v>30.13</v>
      </c>
      <c r="G226" s="17">
        <v>6.21</v>
      </c>
      <c r="H226" s="17">
        <v>6.35</v>
      </c>
      <c r="I226" s="17">
        <v>6.97</v>
      </c>
      <c r="J226" s="17">
        <v>7.12</v>
      </c>
      <c r="K226" s="18">
        <v>26.65</v>
      </c>
      <c r="L226" s="17">
        <v>6.98</v>
      </c>
      <c r="M226" s="17">
        <v>6.71</v>
      </c>
      <c r="N226" s="17">
        <v>7.16</v>
      </c>
      <c r="O226" s="17">
        <v>9.15</v>
      </c>
      <c r="P226" s="18">
        <f t="shared" si="105"/>
        <v>30</v>
      </c>
      <c r="Q226" s="34">
        <v>6.8100000000000005</v>
      </c>
    </row>
    <row r="227" spans="1:17" ht="15">
      <c r="A227" s="16" t="s">
        <v>90</v>
      </c>
      <c r="B227" s="25">
        <f aca="true" t="shared" si="115" ref="B227:N227">B228-B229</f>
        <v>-0.20999999999999996</v>
      </c>
      <c r="C227" s="25">
        <f t="shared" si="115"/>
        <v>-0.30000000000000004</v>
      </c>
      <c r="D227" s="25">
        <f t="shared" si="115"/>
        <v>-0.22999999999999998</v>
      </c>
      <c r="E227" s="25">
        <f t="shared" si="115"/>
        <v>-0.20999999999999996</v>
      </c>
      <c r="F227" s="26">
        <f t="shared" si="115"/>
        <v>-0.9500000000000002</v>
      </c>
      <c r="G227" s="25">
        <f t="shared" si="115"/>
        <v>-0.41</v>
      </c>
      <c r="H227" s="25">
        <f t="shared" si="115"/>
        <v>-0.27999999999999997</v>
      </c>
      <c r="I227" s="25">
        <f t="shared" si="115"/>
        <v>-0.29000000000000004</v>
      </c>
      <c r="J227" s="25">
        <f t="shared" si="115"/>
        <v>-0.28</v>
      </c>
      <c r="K227" s="26">
        <f t="shared" si="115"/>
        <v>-1.2599999999999998</v>
      </c>
      <c r="L227" s="25">
        <f t="shared" si="115"/>
        <v>-0.54</v>
      </c>
      <c r="M227" s="25">
        <f t="shared" si="115"/>
        <v>-0.48000000000000004</v>
      </c>
      <c r="N227" s="25">
        <f t="shared" si="115"/>
        <v>-0.36999999999999994</v>
      </c>
      <c r="O227" s="25">
        <f>O228-O229</f>
        <v>-0.21000000000000002</v>
      </c>
      <c r="P227" s="26">
        <f>P228-P229</f>
        <v>-1.5999999999999999</v>
      </c>
      <c r="Q227" s="25">
        <f>Q228-Q229</f>
        <v>-0.24</v>
      </c>
    </row>
    <row r="228" spans="1:17" ht="15">
      <c r="A228" s="16" t="s">
        <v>12</v>
      </c>
      <c r="B228" s="17">
        <v>-0.71</v>
      </c>
      <c r="C228" s="17">
        <v>-0.53</v>
      </c>
      <c r="D228" s="17">
        <v>-0.47</v>
      </c>
      <c r="E228" s="17">
        <v>-0.49</v>
      </c>
      <c r="F228" s="18">
        <v>-2.2</v>
      </c>
      <c r="G228" s="17">
        <v>-0.7</v>
      </c>
      <c r="H228" s="17">
        <v>-0.48</v>
      </c>
      <c r="I228" s="17">
        <v>-0.54</v>
      </c>
      <c r="J228" s="17">
        <v>-0.54</v>
      </c>
      <c r="K228" s="18">
        <v>-2.26</v>
      </c>
      <c r="L228" s="17">
        <v>-0.68</v>
      </c>
      <c r="M228" s="17">
        <v>-0.9</v>
      </c>
      <c r="N228" s="17">
        <v>-0.57</v>
      </c>
      <c r="O228" s="17">
        <v>-0.65</v>
      </c>
      <c r="P228" s="18">
        <f t="shared" si="105"/>
        <v>-2.8</v>
      </c>
      <c r="Q228" s="25">
        <f>+Q231+Q234</f>
        <v>-0.48</v>
      </c>
    </row>
    <row r="229" spans="1:17" ht="15">
      <c r="A229" s="16" t="s">
        <v>13</v>
      </c>
      <c r="B229" s="17">
        <v>-0.5</v>
      </c>
      <c r="C229" s="17">
        <v>-0.23</v>
      </c>
      <c r="D229" s="17">
        <v>-0.24</v>
      </c>
      <c r="E229" s="17">
        <v>-0.28</v>
      </c>
      <c r="F229" s="18">
        <v>-1.25</v>
      </c>
      <c r="G229" s="17">
        <v>-0.29</v>
      </c>
      <c r="H229" s="17">
        <v>-0.2</v>
      </c>
      <c r="I229" s="17">
        <v>-0.25</v>
      </c>
      <c r="J229" s="17">
        <v>-0.26</v>
      </c>
      <c r="K229" s="18">
        <v>-1</v>
      </c>
      <c r="L229" s="17">
        <v>-0.14</v>
      </c>
      <c r="M229" s="17">
        <v>-0.42</v>
      </c>
      <c r="N229" s="17">
        <v>-0.2</v>
      </c>
      <c r="O229" s="17">
        <v>-0.44</v>
      </c>
      <c r="P229" s="18">
        <f t="shared" si="105"/>
        <v>-1.2</v>
      </c>
      <c r="Q229" s="25">
        <f>+Q232</f>
        <v>-0.24</v>
      </c>
    </row>
    <row r="230" spans="1:17" ht="15">
      <c r="A230" s="16" t="s">
        <v>91</v>
      </c>
      <c r="B230" s="25">
        <f aca="true" t="shared" si="116" ref="B230:N230">B231-B232</f>
        <v>-0.20999999999999996</v>
      </c>
      <c r="C230" s="25">
        <f t="shared" si="116"/>
        <v>-0.30000000000000004</v>
      </c>
      <c r="D230" s="25">
        <f t="shared" si="116"/>
        <v>-0.22999999999999998</v>
      </c>
      <c r="E230" s="25">
        <f t="shared" si="116"/>
        <v>-0.20999999999999996</v>
      </c>
      <c r="F230" s="26">
        <f t="shared" si="116"/>
        <v>-0.9500000000000002</v>
      </c>
      <c r="G230" s="25">
        <f t="shared" si="116"/>
        <v>-0.41</v>
      </c>
      <c r="H230" s="25">
        <f t="shared" si="116"/>
        <v>-0.27999999999999997</v>
      </c>
      <c r="I230" s="25">
        <f t="shared" si="116"/>
        <v>-0.29000000000000004</v>
      </c>
      <c r="J230" s="25">
        <f t="shared" si="116"/>
        <v>-0.28</v>
      </c>
      <c r="K230" s="26">
        <f t="shared" si="116"/>
        <v>-1.2599999999999998</v>
      </c>
      <c r="L230" s="25">
        <f t="shared" si="116"/>
        <v>-0.54</v>
      </c>
      <c r="M230" s="25">
        <f t="shared" si="116"/>
        <v>-0.48000000000000004</v>
      </c>
      <c r="N230" s="25">
        <f t="shared" si="116"/>
        <v>-0.36999999999999994</v>
      </c>
      <c r="O230" s="25">
        <f>O231-O232</f>
        <v>-0.21000000000000002</v>
      </c>
      <c r="P230" s="26">
        <f>P231-P232</f>
        <v>-1.5999999999999999</v>
      </c>
      <c r="Q230" s="25">
        <f>Q231-Q232</f>
        <v>-0.27</v>
      </c>
    </row>
    <row r="231" spans="1:17" ht="12.75">
      <c r="A231" s="16" t="s">
        <v>22</v>
      </c>
      <c r="B231" s="17">
        <v>-0.71</v>
      </c>
      <c r="C231" s="17">
        <v>-0.53</v>
      </c>
      <c r="D231" s="17">
        <v>-0.47</v>
      </c>
      <c r="E231" s="17">
        <v>-0.49</v>
      </c>
      <c r="F231" s="18">
        <v>-2.2</v>
      </c>
      <c r="G231" s="17">
        <v>-0.7</v>
      </c>
      <c r="H231" s="17">
        <v>-0.48</v>
      </c>
      <c r="I231" s="17">
        <v>-0.54</v>
      </c>
      <c r="J231" s="17">
        <v>-0.54</v>
      </c>
      <c r="K231" s="18">
        <v>-2.26</v>
      </c>
      <c r="L231" s="17">
        <v>-0.68</v>
      </c>
      <c r="M231" s="17">
        <v>-0.9</v>
      </c>
      <c r="N231" s="17">
        <v>-0.57</v>
      </c>
      <c r="O231" s="17">
        <v>-0.65</v>
      </c>
      <c r="P231" s="18">
        <f t="shared" si="105"/>
        <v>-2.8</v>
      </c>
      <c r="Q231" s="34">
        <v>-0.51</v>
      </c>
    </row>
    <row r="232" spans="1:17" ht="12.75">
      <c r="A232" s="16" t="s">
        <v>23</v>
      </c>
      <c r="B232" s="17">
        <v>-0.5</v>
      </c>
      <c r="C232" s="17">
        <v>-0.23</v>
      </c>
      <c r="D232" s="17">
        <v>-0.24</v>
      </c>
      <c r="E232" s="17">
        <v>-0.28</v>
      </c>
      <c r="F232" s="18">
        <v>-1.25</v>
      </c>
      <c r="G232" s="17">
        <v>-0.29</v>
      </c>
      <c r="H232" s="17">
        <v>-0.2</v>
      </c>
      <c r="I232" s="17">
        <v>-0.25</v>
      </c>
      <c r="J232" s="17">
        <v>-0.26</v>
      </c>
      <c r="K232" s="18">
        <v>-1</v>
      </c>
      <c r="L232" s="17">
        <v>-0.14</v>
      </c>
      <c r="M232" s="17">
        <v>-0.42</v>
      </c>
      <c r="N232" s="17">
        <v>-0.2</v>
      </c>
      <c r="O232" s="17">
        <v>-0.44</v>
      </c>
      <c r="P232" s="18">
        <f t="shared" si="105"/>
        <v>-1.2</v>
      </c>
      <c r="Q232" s="34">
        <v>-0.24</v>
      </c>
    </row>
    <row r="233" spans="1:17" ht="12.75">
      <c r="A233" s="36" t="s">
        <v>92</v>
      </c>
      <c r="B233" s="25"/>
      <c r="C233" s="25"/>
      <c r="D233" s="25"/>
      <c r="E233" s="25"/>
      <c r="F233" s="26">
        <f aca="true" t="shared" si="117" ref="F233:F234">B233+C233+D233+E233</f>
        <v>0</v>
      </c>
      <c r="G233" s="25"/>
      <c r="H233" s="25"/>
      <c r="I233" s="25"/>
      <c r="J233" s="25"/>
      <c r="K233" s="26">
        <f aca="true" t="shared" si="118" ref="K233:K234">G233+H233+I233+J233</f>
        <v>0</v>
      </c>
      <c r="L233" s="25"/>
      <c r="M233" s="25"/>
      <c r="N233" s="25"/>
      <c r="O233" s="25"/>
      <c r="P233" s="26">
        <f aca="true" t="shared" si="119" ref="P233:P234">L233+M233+N233+O233</f>
        <v>0</v>
      </c>
      <c r="Q233" s="25">
        <f>+Q234</f>
        <v>0.03</v>
      </c>
    </row>
    <row r="234" spans="1:17" ht="12.75">
      <c r="A234" s="16" t="s">
        <v>22</v>
      </c>
      <c r="B234" s="25"/>
      <c r="C234" s="25"/>
      <c r="D234" s="25"/>
      <c r="E234" s="25"/>
      <c r="F234" s="26">
        <f t="shared" si="117"/>
        <v>0</v>
      </c>
      <c r="G234" s="25"/>
      <c r="H234" s="25"/>
      <c r="I234" s="25"/>
      <c r="J234" s="25"/>
      <c r="K234" s="26">
        <f t="shared" si="118"/>
        <v>0</v>
      </c>
      <c r="L234" s="25"/>
      <c r="M234" s="25"/>
      <c r="N234" s="25"/>
      <c r="O234" s="25"/>
      <c r="P234" s="26">
        <f t="shared" si="119"/>
        <v>0</v>
      </c>
      <c r="Q234" s="34">
        <v>0.03</v>
      </c>
    </row>
    <row r="235" spans="1:17" s="14" customFormat="1" ht="15">
      <c r="A235" s="11" t="s">
        <v>93</v>
      </c>
      <c r="B235" s="32">
        <f aca="true" t="shared" si="120" ref="B235:N235">B236-B237</f>
        <v>295.98</v>
      </c>
      <c r="C235" s="32">
        <f t="shared" si="120"/>
        <v>402.81</v>
      </c>
      <c r="D235" s="32">
        <f t="shared" si="120"/>
        <v>400.68</v>
      </c>
      <c r="E235" s="32">
        <f t="shared" si="120"/>
        <v>406.21999999999997</v>
      </c>
      <c r="F235" s="33">
        <f t="shared" si="120"/>
        <v>1505.6899999999998</v>
      </c>
      <c r="G235" s="32">
        <f t="shared" si="120"/>
        <v>313.67999999999995</v>
      </c>
      <c r="H235" s="32">
        <f t="shared" si="120"/>
        <v>379.28000000000003</v>
      </c>
      <c r="I235" s="32">
        <f t="shared" si="120"/>
        <v>425.49999999999994</v>
      </c>
      <c r="J235" s="32">
        <f t="shared" si="120"/>
        <v>496.97999999999996</v>
      </c>
      <c r="K235" s="33">
        <f t="shared" si="120"/>
        <v>1615.44</v>
      </c>
      <c r="L235" s="32">
        <f t="shared" si="120"/>
        <v>309.95000000000005</v>
      </c>
      <c r="M235" s="32">
        <f t="shared" si="120"/>
        <v>406.16</v>
      </c>
      <c r="N235" s="32">
        <f t="shared" si="120"/>
        <v>435.98</v>
      </c>
      <c r="O235" s="32">
        <f>O236-O237</f>
        <v>389.7</v>
      </c>
      <c r="P235" s="33">
        <f>P236-P237</f>
        <v>1541.79</v>
      </c>
      <c r="Q235" s="32">
        <f>Q236-Q237</f>
        <v>238.97000000000003</v>
      </c>
    </row>
    <row r="236" spans="1:17" ht="15">
      <c r="A236" s="16" t="s">
        <v>9</v>
      </c>
      <c r="B236" s="17">
        <f>B239+B251</f>
        <v>322.63</v>
      </c>
      <c r="C236" s="17">
        <f aca="true" t="shared" si="121" ref="C236:M237">C239+C251</f>
        <v>432.3</v>
      </c>
      <c r="D236" s="17">
        <f t="shared" si="121"/>
        <v>433.25</v>
      </c>
      <c r="E236" s="17">
        <f t="shared" si="121"/>
        <v>440.71</v>
      </c>
      <c r="F236" s="18">
        <f t="shared" si="121"/>
        <v>1628.8899999999999</v>
      </c>
      <c r="G236" s="17">
        <f t="shared" si="121"/>
        <v>342.91999999999996</v>
      </c>
      <c r="H236" s="17">
        <f t="shared" si="121"/>
        <v>410.92</v>
      </c>
      <c r="I236" s="17">
        <f t="shared" si="121"/>
        <v>461.16999999999996</v>
      </c>
      <c r="J236" s="17">
        <f t="shared" si="121"/>
        <v>533.9</v>
      </c>
      <c r="K236" s="18">
        <f t="shared" si="121"/>
        <v>1748.91</v>
      </c>
      <c r="L236" s="17">
        <f t="shared" si="121"/>
        <v>342.48</v>
      </c>
      <c r="M236" s="17">
        <f t="shared" si="121"/>
        <v>442.78000000000003</v>
      </c>
      <c r="N236" s="17">
        <f>N239+N251</f>
        <v>476.6</v>
      </c>
      <c r="O236" s="17">
        <f aca="true" t="shared" si="122" ref="O236:P237">O239+O251</f>
        <v>429.24</v>
      </c>
      <c r="P236" s="18">
        <f t="shared" si="122"/>
        <v>1691.1</v>
      </c>
      <c r="Q236" s="17">
        <f>Q239+Q251</f>
        <v>271.18</v>
      </c>
    </row>
    <row r="237" spans="1:17" ht="15">
      <c r="A237" s="16" t="s">
        <v>10</v>
      </c>
      <c r="B237" s="17">
        <f>B240+B252</f>
        <v>26.65</v>
      </c>
      <c r="C237" s="17">
        <f t="shared" si="121"/>
        <v>29.49</v>
      </c>
      <c r="D237" s="17">
        <f t="shared" si="121"/>
        <v>32.57</v>
      </c>
      <c r="E237" s="17">
        <f t="shared" si="121"/>
        <v>34.49</v>
      </c>
      <c r="F237" s="18">
        <f t="shared" si="121"/>
        <v>123.2</v>
      </c>
      <c r="G237" s="17">
        <f t="shared" si="121"/>
        <v>29.24</v>
      </c>
      <c r="H237" s="17">
        <f t="shared" si="121"/>
        <v>31.64</v>
      </c>
      <c r="I237" s="17">
        <f t="shared" si="121"/>
        <v>35.67</v>
      </c>
      <c r="J237" s="17">
        <f t="shared" si="121"/>
        <v>36.92</v>
      </c>
      <c r="K237" s="18">
        <f t="shared" si="121"/>
        <v>133.47</v>
      </c>
      <c r="L237" s="17">
        <f t="shared" si="121"/>
        <v>32.53</v>
      </c>
      <c r="M237" s="17">
        <f t="shared" si="121"/>
        <v>36.62</v>
      </c>
      <c r="N237" s="17">
        <f>N240+N252</f>
        <v>40.62</v>
      </c>
      <c r="O237" s="17">
        <f t="shared" si="122"/>
        <v>39.54</v>
      </c>
      <c r="P237" s="18">
        <f t="shared" si="122"/>
        <v>149.31</v>
      </c>
      <c r="Q237" s="17">
        <f>Q240+Q252</f>
        <v>32.209999999999994</v>
      </c>
    </row>
    <row r="238" spans="1:17" ht="15">
      <c r="A238" s="16" t="s">
        <v>94</v>
      </c>
      <c r="B238" s="25">
        <f aca="true" t="shared" si="123" ref="B238:N238">B239-B240</f>
        <v>22.28</v>
      </c>
      <c r="C238" s="25">
        <f t="shared" si="123"/>
        <v>69.46</v>
      </c>
      <c r="D238" s="25">
        <f t="shared" si="123"/>
        <v>46.96000000000001</v>
      </c>
      <c r="E238" s="25">
        <f t="shared" si="123"/>
        <v>34.95</v>
      </c>
      <c r="F238" s="26">
        <f t="shared" si="123"/>
        <v>173.65000000000003</v>
      </c>
      <c r="G238" s="25">
        <f t="shared" si="123"/>
        <v>28.1</v>
      </c>
      <c r="H238" s="25">
        <f t="shared" si="123"/>
        <v>27.450000000000003</v>
      </c>
      <c r="I238" s="25">
        <f t="shared" si="123"/>
        <v>25.31</v>
      </c>
      <c r="J238" s="25">
        <f t="shared" si="123"/>
        <v>88.07000000000001</v>
      </c>
      <c r="K238" s="26">
        <f t="shared" si="123"/>
        <v>168.93</v>
      </c>
      <c r="L238" s="25">
        <f t="shared" si="123"/>
        <v>37.31</v>
      </c>
      <c r="M238" s="25">
        <f t="shared" si="123"/>
        <v>57.92000000000001</v>
      </c>
      <c r="N238" s="25">
        <f t="shared" si="123"/>
        <v>61.97</v>
      </c>
      <c r="O238" s="25">
        <f>O239-O240</f>
        <v>91.77</v>
      </c>
      <c r="P238" s="26">
        <f>P239-P240</f>
        <v>248.97</v>
      </c>
      <c r="Q238" s="25">
        <f>Q239-Q240</f>
        <v>33.78</v>
      </c>
    </row>
    <row r="239" spans="1:17" ht="15">
      <c r="A239" s="16" t="s">
        <v>22</v>
      </c>
      <c r="B239" s="17">
        <f>B241+B242+B245+B248</f>
        <v>23.61</v>
      </c>
      <c r="C239" s="17">
        <f aca="true" t="shared" si="124" ref="C239:J239">C241+C242+C245+C248</f>
        <v>70.94</v>
      </c>
      <c r="D239" s="17">
        <f t="shared" si="124"/>
        <v>48.49000000000001</v>
      </c>
      <c r="E239" s="17">
        <f t="shared" si="124"/>
        <v>36.46</v>
      </c>
      <c r="F239" s="18">
        <f t="shared" si="124"/>
        <v>179.50000000000003</v>
      </c>
      <c r="G239" s="17">
        <f t="shared" si="124"/>
        <v>29.89</v>
      </c>
      <c r="H239" s="17">
        <f t="shared" si="124"/>
        <v>29.240000000000002</v>
      </c>
      <c r="I239" s="17">
        <f t="shared" si="124"/>
        <v>28.02</v>
      </c>
      <c r="J239" s="17">
        <f t="shared" si="124"/>
        <v>89.57000000000001</v>
      </c>
      <c r="K239" s="18">
        <f>K241+K242+K245+K248</f>
        <v>176.72</v>
      </c>
      <c r="L239" s="17">
        <f aca="true" t="shared" si="125" ref="L239:Q239">L241+L242+L245+L248</f>
        <v>38.72</v>
      </c>
      <c r="M239" s="17">
        <f t="shared" si="125"/>
        <v>59.540000000000006</v>
      </c>
      <c r="N239" s="17">
        <f t="shared" si="125"/>
        <v>64.13</v>
      </c>
      <c r="O239" s="17">
        <f t="shared" si="125"/>
        <v>92.77</v>
      </c>
      <c r="P239" s="18">
        <f t="shared" si="125"/>
        <v>255.16</v>
      </c>
      <c r="Q239" s="17">
        <f t="shared" si="125"/>
        <v>35.08</v>
      </c>
    </row>
    <row r="240" spans="1:17" ht="15">
      <c r="A240" s="16" t="s">
        <v>23</v>
      </c>
      <c r="B240" s="17">
        <f>B243+B246+B249</f>
        <v>1.33</v>
      </c>
      <c r="C240" s="17">
        <f aca="true" t="shared" si="126" ref="C240:J240">C243+C246+C249</f>
        <v>1.48</v>
      </c>
      <c r="D240" s="17">
        <f t="shared" si="126"/>
        <v>1.53</v>
      </c>
      <c r="E240" s="17">
        <f t="shared" si="126"/>
        <v>1.51</v>
      </c>
      <c r="F240" s="18">
        <f t="shared" si="126"/>
        <v>5.8500000000000005</v>
      </c>
      <c r="G240" s="17">
        <f t="shared" si="126"/>
        <v>1.79</v>
      </c>
      <c r="H240" s="17">
        <f t="shared" si="126"/>
        <v>1.79</v>
      </c>
      <c r="I240" s="17">
        <f t="shared" si="126"/>
        <v>2.7099999999999995</v>
      </c>
      <c r="J240" s="17">
        <f t="shared" si="126"/>
        <v>1.5</v>
      </c>
      <c r="K240" s="18">
        <f>K243+K246+K249</f>
        <v>7.79</v>
      </c>
      <c r="L240" s="17">
        <f aca="true" t="shared" si="127" ref="L240:Q240">L243+L246+L249</f>
        <v>1.4100000000000001</v>
      </c>
      <c r="M240" s="17">
        <f t="shared" si="127"/>
        <v>1.62</v>
      </c>
      <c r="N240" s="17">
        <f t="shared" si="127"/>
        <v>2.1599999999999997</v>
      </c>
      <c r="O240" s="17">
        <f t="shared" si="127"/>
        <v>1</v>
      </c>
      <c r="P240" s="18">
        <f t="shared" si="127"/>
        <v>6.1899999999999995</v>
      </c>
      <c r="Q240" s="17">
        <f t="shared" si="127"/>
        <v>1.3</v>
      </c>
    </row>
    <row r="241" spans="1:17" ht="15">
      <c r="A241" s="16" t="s">
        <v>95</v>
      </c>
      <c r="B241" s="17">
        <v>0.45</v>
      </c>
      <c r="C241" s="17">
        <v>0.59</v>
      </c>
      <c r="D241" s="17">
        <v>0.63</v>
      </c>
      <c r="E241" s="17">
        <v>0.82</v>
      </c>
      <c r="F241" s="18">
        <v>2.49</v>
      </c>
      <c r="G241" s="17">
        <v>0.81</v>
      </c>
      <c r="H241" s="17">
        <v>0.52</v>
      </c>
      <c r="I241" s="17">
        <v>0.51</v>
      </c>
      <c r="J241" s="17">
        <v>0.56</v>
      </c>
      <c r="K241" s="18">
        <v>2.4</v>
      </c>
      <c r="L241" s="17">
        <v>0.64</v>
      </c>
      <c r="M241" s="17">
        <v>0.45</v>
      </c>
      <c r="N241" s="17">
        <v>0.81</v>
      </c>
      <c r="O241" s="17">
        <v>0.67</v>
      </c>
      <c r="P241" s="18">
        <f t="shared" si="105"/>
        <v>2.5700000000000003</v>
      </c>
      <c r="Q241" s="31">
        <v>0.62</v>
      </c>
    </row>
    <row r="242" spans="1:17" ht="15">
      <c r="A242" s="16" t="s">
        <v>96</v>
      </c>
      <c r="B242" s="17">
        <v>0.75</v>
      </c>
      <c r="C242" s="17">
        <v>0.9</v>
      </c>
      <c r="D242" s="17">
        <v>0.89</v>
      </c>
      <c r="E242" s="17">
        <v>1.21</v>
      </c>
      <c r="F242" s="18">
        <v>3.75</v>
      </c>
      <c r="G242" s="17">
        <v>0.97</v>
      </c>
      <c r="H242" s="17">
        <v>0.99</v>
      </c>
      <c r="I242" s="17">
        <v>1.01</v>
      </c>
      <c r="J242" s="17">
        <v>1.06</v>
      </c>
      <c r="K242" s="18">
        <v>4.03</v>
      </c>
      <c r="L242" s="17">
        <v>1.02</v>
      </c>
      <c r="M242" s="17">
        <v>1.07</v>
      </c>
      <c r="N242" s="17">
        <v>1.13</v>
      </c>
      <c r="O242" s="17">
        <v>1.05</v>
      </c>
      <c r="P242" s="18">
        <f t="shared" si="105"/>
        <v>4.27</v>
      </c>
      <c r="Q242" s="31">
        <v>0.8999999999999999</v>
      </c>
    </row>
    <row r="243" spans="1:17" ht="15">
      <c r="A243" s="16" t="s">
        <v>97</v>
      </c>
      <c r="B243" s="17">
        <v>0.01</v>
      </c>
      <c r="C243" s="17">
        <v>0.01</v>
      </c>
      <c r="D243" s="17">
        <v>0.01</v>
      </c>
      <c r="E243" s="17">
        <v>0</v>
      </c>
      <c r="F243" s="18">
        <v>0.03</v>
      </c>
      <c r="G243" s="17">
        <v>0.02</v>
      </c>
      <c r="H243" s="17">
        <v>0.02</v>
      </c>
      <c r="I243" s="17">
        <v>0.03</v>
      </c>
      <c r="J243" s="17">
        <v>0.03</v>
      </c>
      <c r="K243" s="18">
        <v>0.1</v>
      </c>
      <c r="L243" s="17">
        <v>0.04</v>
      </c>
      <c r="M243" s="17">
        <v>0.04</v>
      </c>
      <c r="N243" s="17">
        <v>0.04</v>
      </c>
      <c r="O243" s="17">
        <v>0.05</v>
      </c>
      <c r="P243" s="18">
        <f t="shared" si="105"/>
        <v>0.16999999999999998</v>
      </c>
      <c r="Q243" s="31">
        <v>0.06</v>
      </c>
    </row>
    <row r="244" spans="1:17" ht="15">
      <c r="A244" s="16" t="s">
        <v>98</v>
      </c>
      <c r="B244" s="25">
        <f aca="true" t="shared" si="128" ref="B244:N244">B245-B246</f>
        <v>12.73</v>
      </c>
      <c r="C244" s="25">
        <f t="shared" si="128"/>
        <v>59.599999999999994</v>
      </c>
      <c r="D244" s="25">
        <f t="shared" si="128"/>
        <v>41.53</v>
      </c>
      <c r="E244" s="25">
        <f t="shared" si="128"/>
        <v>23.72</v>
      </c>
      <c r="F244" s="26">
        <f t="shared" si="128"/>
        <v>137.58</v>
      </c>
      <c r="G244" s="25">
        <f t="shared" si="128"/>
        <v>17.19</v>
      </c>
      <c r="H244" s="25">
        <f t="shared" si="128"/>
        <v>16.830000000000002</v>
      </c>
      <c r="I244" s="25">
        <f t="shared" si="128"/>
        <v>19.119999999999997</v>
      </c>
      <c r="J244" s="25">
        <f t="shared" si="128"/>
        <v>75.14</v>
      </c>
      <c r="K244" s="26">
        <f t="shared" si="128"/>
        <v>128.28</v>
      </c>
      <c r="L244" s="25">
        <f t="shared" si="128"/>
        <v>24.34</v>
      </c>
      <c r="M244" s="25">
        <f t="shared" si="128"/>
        <v>41.15</v>
      </c>
      <c r="N244" s="25">
        <f t="shared" si="128"/>
        <v>55.3</v>
      </c>
      <c r="O244" s="25">
        <f>O245-O246</f>
        <v>78.83</v>
      </c>
      <c r="P244" s="26">
        <f>P245-P246</f>
        <v>199.62</v>
      </c>
      <c r="Q244" s="25">
        <f>Q245-Q246</f>
        <v>20.949999999999996</v>
      </c>
    </row>
    <row r="245" spans="1:17" ht="15">
      <c r="A245" s="16" t="s">
        <v>32</v>
      </c>
      <c r="B245" s="17">
        <v>14.02</v>
      </c>
      <c r="C245" s="17">
        <v>61.05</v>
      </c>
      <c r="D245" s="17">
        <v>43.02</v>
      </c>
      <c r="E245" s="17">
        <v>25.18</v>
      </c>
      <c r="F245" s="18">
        <v>143.27</v>
      </c>
      <c r="G245" s="17">
        <v>18.91</v>
      </c>
      <c r="H245" s="17">
        <v>18.55</v>
      </c>
      <c r="I245" s="17">
        <v>21.79</v>
      </c>
      <c r="J245" s="17">
        <v>76.56</v>
      </c>
      <c r="K245" s="18">
        <v>135.81</v>
      </c>
      <c r="L245" s="17">
        <v>25.63</v>
      </c>
      <c r="M245" s="17">
        <v>42.68</v>
      </c>
      <c r="N245" s="17">
        <v>57.41</v>
      </c>
      <c r="O245" s="17">
        <v>79.63</v>
      </c>
      <c r="P245" s="18">
        <f t="shared" si="105"/>
        <v>205.35</v>
      </c>
      <c r="Q245" s="31">
        <v>22.139999999999997</v>
      </c>
    </row>
    <row r="246" spans="1:17" ht="15">
      <c r="A246" s="16" t="s">
        <v>33</v>
      </c>
      <c r="B246" s="17">
        <v>1.29</v>
      </c>
      <c r="C246" s="17">
        <v>1.45</v>
      </c>
      <c r="D246" s="17">
        <v>1.49</v>
      </c>
      <c r="E246" s="17">
        <v>1.46</v>
      </c>
      <c r="F246" s="18">
        <v>5.69</v>
      </c>
      <c r="G246" s="17">
        <v>1.72</v>
      </c>
      <c r="H246" s="17">
        <v>1.72</v>
      </c>
      <c r="I246" s="17">
        <v>2.67</v>
      </c>
      <c r="J246" s="17">
        <v>1.42</v>
      </c>
      <c r="K246" s="18">
        <v>7.53</v>
      </c>
      <c r="L246" s="17">
        <v>1.29</v>
      </c>
      <c r="M246" s="17">
        <v>1.53</v>
      </c>
      <c r="N246" s="17">
        <v>2.11</v>
      </c>
      <c r="O246" s="17">
        <v>0.8</v>
      </c>
      <c r="P246" s="18">
        <f t="shared" si="105"/>
        <v>5.7299999999999995</v>
      </c>
      <c r="Q246" s="31">
        <v>1.19</v>
      </c>
    </row>
    <row r="247" spans="1:17" ht="15">
      <c r="A247" s="16" t="s">
        <v>99</v>
      </c>
      <c r="B247" s="25">
        <f aca="true" t="shared" si="129" ref="B247:N247">B248-B249</f>
        <v>8.360000000000001</v>
      </c>
      <c r="C247" s="25">
        <f t="shared" si="129"/>
        <v>8.38</v>
      </c>
      <c r="D247" s="25">
        <f t="shared" si="129"/>
        <v>3.9200000000000004</v>
      </c>
      <c r="E247" s="25">
        <f t="shared" si="129"/>
        <v>9.2</v>
      </c>
      <c r="F247" s="26">
        <f t="shared" si="129"/>
        <v>29.86</v>
      </c>
      <c r="G247" s="25">
        <f t="shared" si="129"/>
        <v>9.149999999999999</v>
      </c>
      <c r="H247" s="25">
        <f t="shared" si="129"/>
        <v>9.129999999999999</v>
      </c>
      <c r="I247" s="25">
        <f t="shared" si="129"/>
        <v>4.7</v>
      </c>
      <c r="J247" s="25">
        <f t="shared" si="129"/>
        <v>11.34</v>
      </c>
      <c r="K247" s="26">
        <f t="shared" si="129"/>
        <v>34.32</v>
      </c>
      <c r="L247" s="25">
        <f t="shared" si="129"/>
        <v>11.35</v>
      </c>
      <c r="M247" s="25">
        <f t="shared" si="129"/>
        <v>15.29</v>
      </c>
      <c r="N247" s="25">
        <f t="shared" si="129"/>
        <v>4.7700000000000005</v>
      </c>
      <c r="O247" s="25">
        <f>O248-O249</f>
        <v>11.27</v>
      </c>
      <c r="P247" s="26">
        <f>P248-P249</f>
        <v>42.68</v>
      </c>
      <c r="Q247" s="25">
        <f>Q248-Q249</f>
        <v>11.370000000000001</v>
      </c>
    </row>
    <row r="248" spans="1:17" ht="15">
      <c r="A248" s="16" t="s">
        <v>32</v>
      </c>
      <c r="B248" s="17">
        <v>8.39</v>
      </c>
      <c r="C248" s="17">
        <v>8.4</v>
      </c>
      <c r="D248" s="17">
        <v>3.95</v>
      </c>
      <c r="E248" s="17">
        <v>9.25</v>
      </c>
      <c r="F248" s="18">
        <v>29.99</v>
      </c>
      <c r="G248" s="17">
        <v>9.2</v>
      </c>
      <c r="H248" s="17">
        <v>9.18</v>
      </c>
      <c r="I248" s="17">
        <v>4.71</v>
      </c>
      <c r="J248" s="17">
        <v>11.39</v>
      </c>
      <c r="K248" s="18">
        <v>34.48</v>
      </c>
      <c r="L248" s="17">
        <v>11.43</v>
      </c>
      <c r="M248" s="17">
        <v>15.34</v>
      </c>
      <c r="N248" s="17">
        <v>4.78</v>
      </c>
      <c r="O248" s="17">
        <v>11.42</v>
      </c>
      <c r="P248" s="18">
        <f t="shared" si="105"/>
        <v>42.97</v>
      </c>
      <c r="Q248" s="31">
        <v>11.420000000000002</v>
      </c>
    </row>
    <row r="249" spans="1:17" ht="15">
      <c r="A249" s="16" t="s">
        <v>33</v>
      </c>
      <c r="B249" s="17">
        <v>0.03</v>
      </c>
      <c r="C249" s="17">
        <v>0.02</v>
      </c>
      <c r="D249" s="17">
        <v>0.03</v>
      </c>
      <c r="E249" s="17">
        <v>0.05</v>
      </c>
      <c r="F249" s="18">
        <v>0.13</v>
      </c>
      <c r="G249" s="17">
        <v>0.05</v>
      </c>
      <c r="H249" s="17">
        <v>0.05</v>
      </c>
      <c r="I249" s="17">
        <v>0.01</v>
      </c>
      <c r="J249" s="17">
        <v>0.05</v>
      </c>
      <c r="K249" s="18">
        <v>0.16</v>
      </c>
      <c r="L249" s="17">
        <v>0.08</v>
      </c>
      <c r="M249" s="17">
        <v>0.05</v>
      </c>
      <c r="N249" s="17">
        <v>0.01</v>
      </c>
      <c r="O249" s="17">
        <v>0.15</v>
      </c>
      <c r="P249" s="18">
        <f t="shared" si="105"/>
        <v>0.29000000000000004</v>
      </c>
      <c r="Q249" s="31">
        <v>0.05</v>
      </c>
    </row>
    <row r="250" spans="1:17" ht="15">
      <c r="A250" s="16" t="s">
        <v>100</v>
      </c>
      <c r="B250" s="17">
        <f aca="true" t="shared" si="130" ref="B250:N250">B251-B252</f>
        <v>273.7</v>
      </c>
      <c r="C250" s="17">
        <f t="shared" si="130"/>
        <v>333.35</v>
      </c>
      <c r="D250" s="17">
        <f t="shared" si="130"/>
        <v>353.71999999999997</v>
      </c>
      <c r="E250" s="17">
        <f t="shared" si="130"/>
        <v>371.27</v>
      </c>
      <c r="F250" s="18">
        <f t="shared" si="130"/>
        <v>1332.04</v>
      </c>
      <c r="G250" s="17">
        <f t="shared" si="130"/>
        <v>285.58</v>
      </c>
      <c r="H250" s="17">
        <f t="shared" si="130"/>
        <v>351.83</v>
      </c>
      <c r="I250" s="17">
        <f t="shared" si="130"/>
        <v>400.19</v>
      </c>
      <c r="J250" s="17">
        <f t="shared" si="130"/>
        <v>408.90999999999997</v>
      </c>
      <c r="K250" s="18">
        <f t="shared" si="130"/>
        <v>1446.51</v>
      </c>
      <c r="L250" s="17">
        <f t="shared" si="130"/>
        <v>272.64</v>
      </c>
      <c r="M250" s="17">
        <f t="shared" si="130"/>
        <v>348.24</v>
      </c>
      <c r="N250" s="17">
        <f t="shared" si="130"/>
        <v>374.01000000000005</v>
      </c>
      <c r="O250" s="17">
        <f>O251-O252</f>
        <v>297.93</v>
      </c>
      <c r="P250" s="18">
        <f>P251-P252</f>
        <v>1292.8199999999997</v>
      </c>
      <c r="Q250" s="17">
        <f>Q251-Q252</f>
        <v>205.19000000000003</v>
      </c>
    </row>
    <row r="251" spans="1:17" ht="15">
      <c r="A251" s="16" t="s">
        <v>22</v>
      </c>
      <c r="B251" s="17">
        <f>B254+B260</f>
        <v>299.02</v>
      </c>
      <c r="C251" s="17">
        <f>C254+C260</f>
        <v>361.36</v>
      </c>
      <c r="D251" s="17">
        <f aca="true" t="shared" si="131" ref="D251:P252">D254+D260</f>
        <v>384.76</v>
      </c>
      <c r="E251" s="17">
        <f t="shared" si="131"/>
        <v>404.25</v>
      </c>
      <c r="F251" s="18">
        <f t="shared" si="131"/>
        <v>1449.3899999999999</v>
      </c>
      <c r="G251" s="17">
        <f t="shared" si="131"/>
        <v>313.03</v>
      </c>
      <c r="H251" s="17">
        <f t="shared" si="131"/>
        <v>381.68</v>
      </c>
      <c r="I251" s="17">
        <f t="shared" si="131"/>
        <v>433.15</v>
      </c>
      <c r="J251" s="17">
        <f t="shared" si="131"/>
        <v>444.33</v>
      </c>
      <c r="K251" s="18">
        <f t="shared" si="131"/>
        <v>1572.19</v>
      </c>
      <c r="L251" s="17">
        <f t="shared" si="131"/>
        <v>303.76</v>
      </c>
      <c r="M251" s="17">
        <f t="shared" si="131"/>
        <v>383.24</v>
      </c>
      <c r="N251" s="17">
        <f t="shared" si="131"/>
        <v>412.47</v>
      </c>
      <c r="O251" s="17">
        <f t="shared" si="131"/>
        <v>336.47</v>
      </c>
      <c r="P251" s="18">
        <f t="shared" si="131"/>
        <v>1435.9399999999998</v>
      </c>
      <c r="Q251" s="17">
        <f>+Q254+Q260</f>
        <v>236.10000000000002</v>
      </c>
    </row>
    <row r="252" spans="1:17" ht="15">
      <c r="A252" s="16" t="s">
        <v>23</v>
      </c>
      <c r="B252" s="17">
        <f>B255+B261</f>
        <v>25.32</v>
      </c>
      <c r="C252" s="17">
        <f>C255+C261</f>
        <v>28.009999999999998</v>
      </c>
      <c r="D252" s="17">
        <f t="shared" si="131"/>
        <v>31.04</v>
      </c>
      <c r="E252" s="17">
        <f t="shared" si="131"/>
        <v>32.980000000000004</v>
      </c>
      <c r="F252" s="18">
        <f t="shared" si="131"/>
        <v>117.35000000000001</v>
      </c>
      <c r="G252" s="17">
        <f t="shared" si="131"/>
        <v>27.45</v>
      </c>
      <c r="H252" s="17">
        <f t="shared" si="131"/>
        <v>29.85</v>
      </c>
      <c r="I252" s="17">
        <f t="shared" si="131"/>
        <v>32.96</v>
      </c>
      <c r="J252" s="17">
        <f t="shared" si="131"/>
        <v>35.42</v>
      </c>
      <c r="K252" s="18">
        <f t="shared" si="131"/>
        <v>125.68</v>
      </c>
      <c r="L252" s="17">
        <f t="shared" si="131"/>
        <v>31.119999999999997</v>
      </c>
      <c r="M252" s="17">
        <f t="shared" si="131"/>
        <v>35</v>
      </c>
      <c r="N252" s="17">
        <f t="shared" si="131"/>
        <v>38.46</v>
      </c>
      <c r="O252" s="17">
        <f t="shared" si="131"/>
        <v>38.54</v>
      </c>
      <c r="P252" s="18">
        <f t="shared" si="131"/>
        <v>143.12</v>
      </c>
      <c r="Q252" s="17">
        <f>+Q255+Q261</f>
        <v>30.909999999999997</v>
      </c>
    </row>
    <row r="253" spans="1:17" ht="15">
      <c r="A253" s="16" t="s">
        <v>101</v>
      </c>
      <c r="B253" s="17">
        <f aca="true" t="shared" si="132" ref="B253:N253">B254-B255</f>
        <v>185.66000000000003</v>
      </c>
      <c r="C253" s="17">
        <f t="shared" si="132"/>
        <v>225.43</v>
      </c>
      <c r="D253" s="17">
        <f t="shared" si="132"/>
        <v>255.44000000000003</v>
      </c>
      <c r="E253" s="17">
        <f t="shared" si="132"/>
        <v>266.41999999999996</v>
      </c>
      <c r="F253" s="18">
        <f t="shared" si="132"/>
        <v>932.9499999999999</v>
      </c>
      <c r="G253" s="17">
        <f t="shared" si="132"/>
        <v>209.77</v>
      </c>
      <c r="H253" s="17">
        <f t="shared" si="132"/>
        <v>242.79</v>
      </c>
      <c r="I253" s="17">
        <f t="shared" si="132"/>
        <v>283.37</v>
      </c>
      <c r="J253" s="17">
        <f t="shared" si="132"/>
        <v>287.58</v>
      </c>
      <c r="K253" s="18">
        <f t="shared" si="132"/>
        <v>1023.51</v>
      </c>
      <c r="L253" s="17">
        <f t="shared" si="132"/>
        <v>197.42</v>
      </c>
      <c r="M253" s="17">
        <f t="shared" si="132"/>
        <v>253.35</v>
      </c>
      <c r="N253" s="17">
        <f t="shared" si="132"/>
        <v>279.05</v>
      </c>
      <c r="O253" s="17">
        <f>O254-O255</f>
        <v>206.76</v>
      </c>
      <c r="P253" s="18">
        <f>P254-P255</f>
        <v>936.5799999999999</v>
      </c>
      <c r="Q253" s="17">
        <f>Q254-Q255</f>
        <v>148.28</v>
      </c>
    </row>
    <row r="254" spans="1:17" ht="15">
      <c r="A254" s="16" t="s">
        <v>32</v>
      </c>
      <c r="B254" s="17">
        <v>195.61</v>
      </c>
      <c r="C254" s="17">
        <v>235.83</v>
      </c>
      <c r="D254" s="17">
        <v>266.23</v>
      </c>
      <c r="E254" s="17">
        <v>278.89</v>
      </c>
      <c r="F254" s="18">
        <v>976.56</v>
      </c>
      <c r="G254" s="17">
        <v>221.06</v>
      </c>
      <c r="H254" s="17">
        <v>254.01</v>
      </c>
      <c r="I254" s="17">
        <v>296.61</v>
      </c>
      <c r="J254" s="17">
        <v>301.87</v>
      </c>
      <c r="K254" s="18">
        <v>1073.55</v>
      </c>
      <c r="L254" s="17">
        <v>213.89</v>
      </c>
      <c r="M254" s="17">
        <v>270.39</v>
      </c>
      <c r="N254" s="17">
        <v>297.82</v>
      </c>
      <c r="O254" s="17">
        <v>228.28</v>
      </c>
      <c r="P254" s="18">
        <f t="shared" si="105"/>
        <v>1010.3799999999999</v>
      </c>
      <c r="Q254" s="31">
        <v>166.81</v>
      </c>
    </row>
    <row r="255" spans="1:17" ht="15">
      <c r="A255" s="16" t="s">
        <v>33</v>
      </c>
      <c r="B255" s="17">
        <v>9.95</v>
      </c>
      <c r="C255" s="17">
        <v>10.4</v>
      </c>
      <c r="D255" s="17">
        <v>10.79</v>
      </c>
      <c r="E255" s="17">
        <v>12.47</v>
      </c>
      <c r="F255" s="18">
        <v>43.61</v>
      </c>
      <c r="G255" s="17">
        <v>11.29</v>
      </c>
      <c r="H255" s="17">
        <v>11.22</v>
      </c>
      <c r="I255" s="17">
        <v>13.24</v>
      </c>
      <c r="J255" s="17">
        <v>14.29</v>
      </c>
      <c r="K255" s="18">
        <v>50.04</v>
      </c>
      <c r="L255" s="17">
        <v>16.47</v>
      </c>
      <c r="M255" s="17">
        <v>17.04</v>
      </c>
      <c r="N255" s="17">
        <v>18.77</v>
      </c>
      <c r="O255" s="17">
        <v>21.52</v>
      </c>
      <c r="P255" s="18">
        <f t="shared" si="105"/>
        <v>73.8</v>
      </c>
      <c r="Q255" s="31">
        <v>18.53</v>
      </c>
    </row>
    <row r="256" spans="1:17" ht="15">
      <c r="A256" s="16" t="s">
        <v>102</v>
      </c>
      <c r="B256" s="25">
        <f aca="true" t="shared" si="133" ref="B256:N256">B257-B258</f>
        <v>157.80999999999997</v>
      </c>
      <c r="C256" s="25">
        <f t="shared" si="133"/>
        <v>185.01999999999998</v>
      </c>
      <c r="D256" s="25">
        <f t="shared" si="133"/>
        <v>201.45</v>
      </c>
      <c r="E256" s="25">
        <f t="shared" si="133"/>
        <v>212.75</v>
      </c>
      <c r="F256" s="26">
        <f t="shared" si="133"/>
        <v>757.03</v>
      </c>
      <c r="G256" s="25">
        <f t="shared" si="133"/>
        <v>177.84</v>
      </c>
      <c r="H256" s="25">
        <f t="shared" si="133"/>
        <v>199.79</v>
      </c>
      <c r="I256" s="25">
        <f t="shared" si="133"/>
        <v>228.04000000000002</v>
      </c>
      <c r="J256" s="25">
        <f t="shared" si="133"/>
        <v>229.98999999999998</v>
      </c>
      <c r="K256" s="26">
        <f t="shared" si="133"/>
        <v>835.66</v>
      </c>
      <c r="L256" s="25">
        <f t="shared" si="133"/>
        <v>172.44</v>
      </c>
      <c r="M256" s="25">
        <f t="shared" si="133"/>
        <v>205.33999999999997</v>
      </c>
      <c r="N256" s="25">
        <f t="shared" si="133"/>
        <v>222.98</v>
      </c>
      <c r="O256" s="25">
        <f>O257-O258</f>
        <v>175.6</v>
      </c>
      <c r="P256" s="26">
        <f>P257-P258</f>
        <v>776.36</v>
      </c>
      <c r="Q256" s="25">
        <f>Q257-Q258</f>
        <v>155.14</v>
      </c>
    </row>
    <row r="257" spans="1:17" ht="15">
      <c r="A257" s="16" t="s">
        <v>74</v>
      </c>
      <c r="B257" s="17">
        <v>163.64</v>
      </c>
      <c r="C257" s="17">
        <v>191.45</v>
      </c>
      <c r="D257" s="17">
        <v>207.56</v>
      </c>
      <c r="E257" s="17">
        <v>220.58</v>
      </c>
      <c r="F257" s="18">
        <v>783.23</v>
      </c>
      <c r="G257" s="17">
        <v>184.71</v>
      </c>
      <c r="H257" s="17">
        <v>207.01</v>
      </c>
      <c r="I257" s="17">
        <v>235.83</v>
      </c>
      <c r="J257" s="17">
        <v>239.2</v>
      </c>
      <c r="K257" s="18">
        <v>866.75</v>
      </c>
      <c r="L257" s="17">
        <v>182.45</v>
      </c>
      <c r="M257" s="17">
        <v>214.98</v>
      </c>
      <c r="N257" s="17">
        <v>234</v>
      </c>
      <c r="O257" s="17">
        <v>187.48</v>
      </c>
      <c r="P257" s="18">
        <f t="shared" si="105"/>
        <v>818.91</v>
      </c>
      <c r="Q257" s="17">
        <v>144.89</v>
      </c>
    </row>
    <row r="258" spans="1:17" ht="15">
      <c r="A258" s="16" t="s">
        <v>75</v>
      </c>
      <c r="B258" s="17">
        <v>5.83</v>
      </c>
      <c r="C258" s="17">
        <v>6.43</v>
      </c>
      <c r="D258" s="17">
        <v>6.11</v>
      </c>
      <c r="E258" s="17">
        <v>7.83</v>
      </c>
      <c r="F258" s="18">
        <v>26.2</v>
      </c>
      <c r="G258" s="17">
        <v>6.87</v>
      </c>
      <c r="H258" s="17">
        <v>7.22</v>
      </c>
      <c r="I258" s="17">
        <v>7.79</v>
      </c>
      <c r="J258" s="17">
        <v>9.21</v>
      </c>
      <c r="K258" s="18">
        <v>31.09</v>
      </c>
      <c r="L258" s="17">
        <v>10.01</v>
      </c>
      <c r="M258" s="17">
        <v>9.64</v>
      </c>
      <c r="N258" s="17">
        <v>11.02</v>
      </c>
      <c r="O258" s="17">
        <v>11.88</v>
      </c>
      <c r="P258" s="18">
        <f t="shared" si="105"/>
        <v>42.55</v>
      </c>
      <c r="Q258" s="17">
        <v>-10.25</v>
      </c>
    </row>
    <row r="259" spans="1:17" ht="15">
      <c r="A259" s="16" t="s">
        <v>103</v>
      </c>
      <c r="B259" s="25">
        <f aca="true" t="shared" si="134" ref="B259:N259">B260-B261</f>
        <v>88.03999999999999</v>
      </c>
      <c r="C259" s="25">
        <f t="shared" si="134"/>
        <v>107.92</v>
      </c>
      <c r="D259" s="25">
        <f t="shared" si="134"/>
        <v>98.28</v>
      </c>
      <c r="E259" s="25">
        <f t="shared" si="134"/>
        <v>104.85</v>
      </c>
      <c r="F259" s="26">
        <f t="shared" si="134"/>
        <v>399.09000000000003</v>
      </c>
      <c r="G259" s="25">
        <f t="shared" si="134"/>
        <v>75.81</v>
      </c>
      <c r="H259" s="25">
        <f t="shared" si="134"/>
        <v>109.04000000000002</v>
      </c>
      <c r="I259" s="25">
        <f t="shared" si="134"/>
        <v>116.82</v>
      </c>
      <c r="J259" s="25">
        <f t="shared" si="134"/>
        <v>121.32999999999998</v>
      </c>
      <c r="K259" s="26">
        <f t="shared" si="134"/>
        <v>423</v>
      </c>
      <c r="L259" s="25">
        <f t="shared" si="134"/>
        <v>75.22</v>
      </c>
      <c r="M259" s="25">
        <f t="shared" si="134"/>
        <v>94.89</v>
      </c>
      <c r="N259" s="25">
        <f t="shared" si="134"/>
        <v>94.96000000000001</v>
      </c>
      <c r="O259" s="25">
        <f>O260-O261</f>
        <v>91.17</v>
      </c>
      <c r="P259" s="26">
        <f>P260-P261</f>
        <v>356.23999999999995</v>
      </c>
      <c r="Q259" s="25">
        <f>Q260-Q261</f>
        <v>56.91000000000001</v>
      </c>
    </row>
    <row r="260" spans="1:17" ht="15">
      <c r="A260" s="16" t="s">
        <v>32</v>
      </c>
      <c r="B260" s="17">
        <f aca="true" t="shared" si="135" ref="B260:P260">B264+B266+B270+B273</f>
        <v>103.41</v>
      </c>
      <c r="C260" s="17">
        <f t="shared" si="135"/>
        <v>125.53</v>
      </c>
      <c r="D260" s="17">
        <f t="shared" si="135"/>
        <v>118.53</v>
      </c>
      <c r="E260" s="17">
        <f t="shared" si="135"/>
        <v>125.36</v>
      </c>
      <c r="F260" s="18">
        <f t="shared" si="135"/>
        <v>472.83000000000004</v>
      </c>
      <c r="G260" s="17">
        <f t="shared" si="135"/>
        <v>91.97</v>
      </c>
      <c r="H260" s="17">
        <f t="shared" si="135"/>
        <v>127.67000000000002</v>
      </c>
      <c r="I260" s="17">
        <f t="shared" si="135"/>
        <v>136.54</v>
      </c>
      <c r="J260" s="17">
        <f t="shared" si="135"/>
        <v>142.45999999999998</v>
      </c>
      <c r="K260" s="18">
        <f t="shared" si="135"/>
        <v>498.64</v>
      </c>
      <c r="L260" s="17">
        <f t="shared" si="135"/>
        <v>89.87</v>
      </c>
      <c r="M260" s="17">
        <f t="shared" si="135"/>
        <v>112.85</v>
      </c>
      <c r="N260" s="17">
        <f t="shared" si="135"/>
        <v>114.65</v>
      </c>
      <c r="O260" s="17">
        <f t="shared" si="135"/>
        <v>108.19</v>
      </c>
      <c r="P260" s="18">
        <f t="shared" si="135"/>
        <v>425.55999999999995</v>
      </c>
      <c r="Q260" s="25">
        <f>+Q264+Q270+Q273+Q266</f>
        <v>69.29</v>
      </c>
    </row>
    <row r="261" spans="1:17" ht="15">
      <c r="A261" s="16" t="s">
        <v>33</v>
      </c>
      <c r="B261" s="17">
        <f aca="true" t="shared" si="136" ref="B261:P261">B262+B268+B271+B274</f>
        <v>15.370000000000001</v>
      </c>
      <c r="C261" s="17">
        <f t="shared" si="136"/>
        <v>17.61</v>
      </c>
      <c r="D261" s="17">
        <f t="shared" si="136"/>
        <v>20.25</v>
      </c>
      <c r="E261" s="17">
        <f t="shared" si="136"/>
        <v>20.51</v>
      </c>
      <c r="F261" s="18">
        <f t="shared" si="136"/>
        <v>73.74000000000001</v>
      </c>
      <c r="G261" s="17">
        <f t="shared" si="136"/>
        <v>16.16</v>
      </c>
      <c r="H261" s="17">
        <f t="shared" si="136"/>
        <v>18.63</v>
      </c>
      <c r="I261" s="17">
        <f t="shared" si="136"/>
        <v>19.72</v>
      </c>
      <c r="J261" s="17">
        <f t="shared" si="136"/>
        <v>21.13</v>
      </c>
      <c r="K261" s="18">
        <f t="shared" si="136"/>
        <v>75.64</v>
      </c>
      <c r="L261" s="17">
        <f t="shared" si="136"/>
        <v>14.65</v>
      </c>
      <c r="M261" s="17">
        <f t="shared" si="136"/>
        <v>17.959999999999997</v>
      </c>
      <c r="N261" s="17">
        <f t="shared" si="136"/>
        <v>19.69</v>
      </c>
      <c r="O261" s="17">
        <f t="shared" si="136"/>
        <v>17.02</v>
      </c>
      <c r="P261" s="18">
        <f t="shared" si="136"/>
        <v>69.32000000000001</v>
      </c>
      <c r="Q261" s="25">
        <f>+Q262+Q268+Q271+Q274</f>
        <v>12.379999999999997</v>
      </c>
    </row>
    <row r="262" spans="1:17" ht="15">
      <c r="A262" s="16" t="s">
        <v>104</v>
      </c>
      <c r="B262" s="25">
        <v>-0.07</v>
      </c>
      <c r="C262" s="25">
        <v>-0.39</v>
      </c>
      <c r="D262" s="25">
        <v>-0.13</v>
      </c>
      <c r="E262" s="25">
        <v>-0.08</v>
      </c>
      <c r="F262" s="26">
        <v>-0.67</v>
      </c>
      <c r="G262" s="25">
        <v>0.01</v>
      </c>
      <c r="H262" s="25">
        <v>-0.65</v>
      </c>
      <c r="I262" s="25">
        <v>-0.24</v>
      </c>
      <c r="J262" s="25">
        <v>0.05</v>
      </c>
      <c r="K262" s="26">
        <v>-0.83</v>
      </c>
      <c r="L262" s="25">
        <v>-0.08</v>
      </c>
      <c r="M262" s="25">
        <v>-0.57</v>
      </c>
      <c r="N262" s="25">
        <v>0.01</v>
      </c>
      <c r="O262" s="25">
        <v>0.17</v>
      </c>
      <c r="P262" s="26">
        <f aca="true" t="shared" si="137" ref="P262:P325">SUM(L262:O262)</f>
        <v>-0.46999999999999986</v>
      </c>
      <c r="Q262" s="31">
        <v>0.009999999999999998</v>
      </c>
    </row>
    <row r="263" spans="1:17" ht="15">
      <c r="A263" s="16" t="s">
        <v>105</v>
      </c>
      <c r="B263" s="25">
        <v>0.32</v>
      </c>
      <c r="C263" s="25">
        <v>0.24</v>
      </c>
      <c r="D263" s="25">
        <v>0.27</v>
      </c>
      <c r="E263" s="25">
        <v>0.37</v>
      </c>
      <c r="F263" s="26">
        <v>1.2</v>
      </c>
      <c r="G263" s="25">
        <v>0.24</v>
      </c>
      <c r="H263" s="25">
        <v>0.33</v>
      </c>
      <c r="I263" s="25">
        <v>0.32</v>
      </c>
      <c r="J263" s="25">
        <v>0.38</v>
      </c>
      <c r="K263" s="26">
        <v>1.27</v>
      </c>
      <c r="L263" s="25">
        <v>0.37</v>
      </c>
      <c r="M263" s="25">
        <v>0.37</v>
      </c>
      <c r="N263" s="25">
        <v>0.41</v>
      </c>
      <c r="O263" s="25">
        <v>0.45</v>
      </c>
      <c r="P263" s="26">
        <f t="shared" si="137"/>
        <v>1.5999999999999999</v>
      </c>
      <c r="Q263" s="25">
        <f>+Q264</f>
        <v>0.3</v>
      </c>
    </row>
    <row r="264" spans="1:17" ht="15">
      <c r="A264" s="16" t="s">
        <v>74</v>
      </c>
      <c r="B264" s="17">
        <v>0.32</v>
      </c>
      <c r="C264" s="17">
        <v>0.24</v>
      </c>
      <c r="D264" s="17">
        <v>0.27</v>
      </c>
      <c r="E264" s="17">
        <v>0.37</v>
      </c>
      <c r="F264" s="18">
        <v>1.2</v>
      </c>
      <c r="G264" s="17">
        <v>0.24</v>
      </c>
      <c r="H264" s="17">
        <v>0.33</v>
      </c>
      <c r="I264" s="17">
        <v>0.32</v>
      </c>
      <c r="J264" s="17">
        <v>0.38</v>
      </c>
      <c r="K264" s="18">
        <v>1.27</v>
      </c>
      <c r="L264" s="17">
        <v>0.37</v>
      </c>
      <c r="M264" s="17">
        <v>0.37</v>
      </c>
      <c r="N264" s="17">
        <v>0.41</v>
      </c>
      <c r="O264" s="17">
        <v>0.45</v>
      </c>
      <c r="P264" s="18">
        <f t="shared" si="137"/>
        <v>1.5999999999999999</v>
      </c>
      <c r="Q264" s="31">
        <v>0.3</v>
      </c>
    </row>
    <row r="265" spans="1:17" ht="15">
      <c r="A265" s="16" t="s">
        <v>106</v>
      </c>
      <c r="B265" s="25">
        <v>2.39</v>
      </c>
      <c r="C265" s="25">
        <v>4.6</v>
      </c>
      <c r="D265" s="25">
        <v>6.62</v>
      </c>
      <c r="E265" s="25">
        <v>4.39</v>
      </c>
      <c r="F265" s="26">
        <v>18</v>
      </c>
      <c r="G265" s="25">
        <v>2.46</v>
      </c>
      <c r="H265" s="25">
        <v>3.22</v>
      </c>
      <c r="I265" s="25">
        <v>2.7</v>
      </c>
      <c r="J265" s="25">
        <v>7.44</v>
      </c>
      <c r="K265" s="26">
        <v>15.82</v>
      </c>
      <c r="L265" s="25">
        <v>2.89</v>
      </c>
      <c r="M265" s="25">
        <v>5.38</v>
      </c>
      <c r="N265" s="25">
        <v>3.63</v>
      </c>
      <c r="O265" s="25">
        <v>2.95</v>
      </c>
      <c r="P265" s="26">
        <f t="shared" si="137"/>
        <v>14.849999999999998</v>
      </c>
      <c r="Q265" s="25">
        <f>+Q266</f>
        <v>1.72</v>
      </c>
    </row>
    <row r="266" spans="1:17" ht="15">
      <c r="A266" s="16" t="s">
        <v>74</v>
      </c>
      <c r="B266" s="17">
        <v>2.39</v>
      </c>
      <c r="C266" s="17">
        <v>4.6</v>
      </c>
      <c r="D266" s="17">
        <v>6.62</v>
      </c>
      <c r="E266" s="17">
        <v>4.39</v>
      </c>
      <c r="F266" s="18">
        <v>18</v>
      </c>
      <c r="G266" s="17">
        <v>2.46</v>
      </c>
      <c r="H266" s="17">
        <v>3.22</v>
      </c>
      <c r="I266" s="17">
        <v>2.7</v>
      </c>
      <c r="J266" s="17">
        <v>7.44</v>
      </c>
      <c r="K266" s="18">
        <v>15.82</v>
      </c>
      <c r="L266" s="17">
        <v>2.89</v>
      </c>
      <c r="M266" s="17">
        <v>5.38</v>
      </c>
      <c r="N266" s="17">
        <v>3.63</v>
      </c>
      <c r="O266" s="17">
        <v>2.95</v>
      </c>
      <c r="P266" s="18">
        <f t="shared" si="137"/>
        <v>14.849999999999998</v>
      </c>
      <c r="Q266" s="31">
        <v>1.72</v>
      </c>
    </row>
    <row r="267" spans="1:17" ht="15">
      <c r="A267" s="16" t="s">
        <v>107</v>
      </c>
      <c r="B267" s="25">
        <v>-0.89</v>
      </c>
      <c r="C267" s="25">
        <v>-0.63</v>
      </c>
      <c r="D267" s="25">
        <v>-3.23</v>
      </c>
      <c r="E267" s="25">
        <v>-2.45</v>
      </c>
      <c r="F267" s="26">
        <v>-7.2</v>
      </c>
      <c r="G267" s="25">
        <v>-2.28</v>
      </c>
      <c r="H267" s="25">
        <v>-1.23</v>
      </c>
      <c r="I267" s="25">
        <v>-0.6</v>
      </c>
      <c r="J267" s="25">
        <v>-1.48</v>
      </c>
      <c r="K267" s="26">
        <v>-5.59</v>
      </c>
      <c r="L267" s="25">
        <v>-1.31</v>
      </c>
      <c r="M267" s="25">
        <v>-0.96</v>
      </c>
      <c r="N267" s="25">
        <v>-0.74</v>
      </c>
      <c r="O267" s="25">
        <v>-0.73</v>
      </c>
      <c r="P267" s="26">
        <f t="shared" si="137"/>
        <v>-3.7399999999999998</v>
      </c>
      <c r="Q267" s="25">
        <f>-Q268</f>
        <v>-0.5800000000000001</v>
      </c>
    </row>
    <row r="268" spans="1:17" ht="15">
      <c r="A268" s="16" t="s">
        <v>75</v>
      </c>
      <c r="B268" s="17">
        <v>0.89</v>
      </c>
      <c r="C268" s="17">
        <v>0.63</v>
      </c>
      <c r="D268" s="17">
        <v>3.23</v>
      </c>
      <c r="E268" s="17">
        <v>2.45</v>
      </c>
      <c r="F268" s="18">
        <v>7.2</v>
      </c>
      <c r="G268" s="17">
        <v>2.28</v>
      </c>
      <c r="H268" s="17">
        <v>1.23</v>
      </c>
      <c r="I268" s="17">
        <v>0.6</v>
      </c>
      <c r="J268" s="17">
        <v>1.48</v>
      </c>
      <c r="K268" s="18">
        <v>5.59</v>
      </c>
      <c r="L268" s="17">
        <v>1.31</v>
      </c>
      <c r="M268" s="17">
        <v>0.96</v>
      </c>
      <c r="N268" s="17">
        <v>0.74</v>
      </c>
      <c r="O268" s="17">
        <v>0.73</v>
      </c>
      <c r="P268" s="18">
        <f t="shared" si="137"/>
        <v>3.7399999999999998</v>
      </c>
      <c r="Q268" s="31">
        <v>0.5800000000000001</v>
      </c>
    </row>
    <row r="269" spans="1:17" ht="15">
      <c r="A269" s="16" t="s">
        <v>108</v>
      </c>
      <c r="B269" s="25">
        <f aca="true" t="shared" si="138" ref="B269:N269">B270-B271</f>
        <v>25.5</v>
      </c>
      <c r="C269" s="25">
        <f t="shared" si="138"/>
        <v>24.580000000000002</v>
      </c>
      <c r="D269" s="25">
        <f t="shared" si="138"/>
        <v>25</v>
      </c>
      <c r="E269" s="25">
        <f t="shared" si="138"/>
        <v>37.58</v>
      </c>
      <c r="F269" s="26">
        <f t="shared" si="138"/>
        <v>112.66</v>
      </c>
      <c r="G269" s="25">
        <f t="shared" si="138"/>
        <v>25.95</v>
      </c>
      <c r="H269" s="25">
        <f t="shared" si="138"/>
        <v>27.73</v>
      </c>
      <c r="I269" s="25">
        <f t="shared" si="138"/>
        <v>32.85</v>
      </c>
      <c r="J269" s="25">
        <f t="shared" si="138"/>
        <v>34.61</v>
      </c>
      <c r="K269" s="26">
        <f t="shared" si="138"/>
        <v>121.14</v>
      </c>
      <c r="L269" s="25">
        <f t="shared" si="138"/>
        <v>28.61</v>
      </c>
      <c r="M269" s="25">
        <f t="shared" si="138"/>
        <v>35.72</v>
      </c>
      <c r="N269" s="25">
        <f t="shared" si="138"/>
        <v>35.38</v>
      </c>
      <c r="O269" s="25">
        <f>O270-O271</f>
        <v>38.800000000000004</v>
      </c>
      <c r="P269" s="26">
        <f>P270-P271</f>
        <v>138.51</v>
      </c>
      <c r="Q269" s="25">
        <f>Q270-Q271</f>
        <v>30.11</v>
      </c>
    </row>
    <row r="270" spans="1:17" ht="15">
      <c r="A270" s="16" t="s">
        <v>74</v>
      </c>
      <c r="B270" s="17">
        <v>26.07</v>
      </c>
      <c r="C270" s="17">
        <v>25.48</v>
      </c>
      <c r="D270" s="17">
        <v>25.17</v>
      </c>
      <c r="E270" s="17">
        <v>38.12</v>
      </c>
      <c r="F270" s="18">
        <v>114.84</v>
      </c>
      <c r="G270" s="17">
        <v>26.63</v>
      </c>
      <c r="H270" s="17">
        <v>28.19</v>
      </c>
      <c r="I270" s="17">
        <v>33.72</v>
      </c>
      <c r="J270" s="17">
        <v>35.87</v>
      </c>
      <c r="K270" s="18">
        <v>124.41</v>
      </c>
      <c r="L270" s="17">
        <v>29.4</v>
      </c>
      <c r="M270" s="17">
        <v>36.39</v>
      </c>
      <c r="N270" s="17">
        <v>35.68</v>
      </c>
      <c r="O270" s="17">
        <v>39.56</v>
      </c>
      <c r="P270" s="18">
        <f t="shared" si="137"/>
        <v>141.03</v>
      </c>
      <c r="Q270" s="31">
        <v>30.96</v>
      </c>
    </row>
    <row r="271" spans="1:17" ht="15">
      <c r="A271" s="16" t="s">
        <v>75</v>
      </c>
      <c r="B271" s="17">
        <v>0.57</v>
      </c>
      <c r="C271" s="17">
        <v>0.9</v>
      </c>
      <c r="D271" s="17">
        <v>0.17</v>
      </c>
      <c r="E271" s="17">
        <v>0.54</v>
      </c>
      <c r="F271" s="18">
        <v>2.18</v>
      </c>
      <c r="G271" s="17">
        <v>0.68</v>
      </c>
      <c r="H271" s="17">
        <v>0.46</v>
      </c>
      <c r="I271" s="17">
        <v>0.87</v>
      </c>
      <c r="J271" s="17">
        <v>1.26</v>
      </c>
      <c r="K271" s="18">
        <v>3.27</v>
      </c>
      <c r="L271" s="17">
        <v>0.79</v>
      </c>
      <c r="M271" s="17">
        <v>0.67</v>
      </c>
      <c r="N271" s="17">
        <v>0.3</v>
      </c>
      <c r="O271" s="17">
        <v>0.76</v>
      </c>
      <c r="P271" s="18">
        <f t="shared" si="137"/>
        <v>2.52</v>
      </c>
      <c r="Q271" s="31">
        <v>0.8500000000000001</v>
      </c>
    </row>
    <row r="272" spans="1:17" ht="15">
      <c r="A272" s="16" t="s">
        <v>109</v>
      </c>
      <c r="B272" s="25">
        <f aca="true" t="shared" si="139" ref="B272:N272">B273-B274</f>
        <v>60.64999999999999</v>
      </c>
      <c r="C272" s="25">
        <f t="shared" si="139"/>
        <v>78.74</v>
      </c>
      <c r="D272" s="25">
        <f t="shared" si="139"/>
        <v>69.49</v>
      </c>
      <c r="E272" s="25">
        <f t="shared" si="139"/>
        <v>64.88</v>
      </c>
      <c r="F272" s="26">
        <f t="shared" si="139"/>
        <v>273.76</v>
      </c>
      <c r="G272" s="25">
        <f t="shared" si="139"/>
        <v>49.45</v>
      </c>
      <c r="H272" s="25">
        <f t="shared" si="139"/>
        <v>78.34</v>
      </c>
      <c r="I272" s="25">
        <f t="shared" si="139"/>
        <v>81.31</v>
      </c>
      <c r="J272" s="25">
        <f t="shared" si="139"/>
        <v>80.42999999999999</v>
      </c>
      <c r="K272" s="26">
        <f t="shared" si="139"/>
        <v>289.53</v>
      </c>
      <c r="L272" s="25">
        <f t="shared" si="139"/>
        <v>44.58</v>
      </c>
      <c r="M272" s="25">
        <f t="shared" si="139"/>
        <v>53.809999999999995</v>
      </c>
      <c r="N272" s="25">
        <f t="shared" si="139"/>
        <v>56.290000000000006</v>
      </c>
      <c r="O272" s="25">
        <f>O273-O274</f>
        <v>49.870000000000005</v>
      </c>
      <c r="P272" s="26">
        <f>P273-P274</f>
        <v>204.54999999999998</v>
      </c>
      <c r="Q272" s="25">
        <f>Q273-Q274</f>
        <v>25.370000000000005</v>
      </c>
    </row>
    <row r="273" spans="1:17" ht="15">
      <c r="A273" s="16" t="s">
        <v>74</v>
      </c>
      <c r="B273" s="17">
        <v>74.63</v>
      </c>
      <c r="C273" s="17">
        <v>95.21</v>
      </c>
      <c r="D273" s="17">
        <v>86.47</v>
      </c>
      <c r="E273" s="17">
        <v>82.48</v>
      </c>
      <c r="F273" s="18">
        <v>338.79</v>
      </c>
      <c r="G273" s="17">
        <v>62.64</v>
      </c>
      <c r="H273" s="17">
        <v>95.93</v>
      </c>
      <c r="I273" s="17">
        <v>99.8</v>
      </c>
      <c r="J273" s="17">
        <v>98.77</v>
      </c>
      <c r="K273" s="18">
        <v>357.14</v>
      </c>
      <c r="L273" s="17">
        <v>57.21</v>
      </c>
      <c r="M273" s="17">
        <v>70.71</v>
      </c>
      <c r="N273" s="17">
        <v>74.93</v>
      </c>
      <c r="O273" s="17">
        <v>65.23</v>
      </c>
      <c r="P273" s="18">
        <f t="shared" si="137"/>
        <v>268.08</v>
      </c>
      <c r="Q273" s="31">
        <v>36.31</v>
      </c>
    </row>
    <row r="274" spans="1:17" ht="15">
      <c r="A274" s="16" t="s">
        <v>75</v>
      </c>
      <c r="B274" s="17">
        <v>13.98</v>
      </c>
      <c r="C274" s="17">
        <v>16.47</v>
      </c>
      <c r="D274" s="17">
        <v>16.98</v>
      </c>
      <c r="E274" s="17">
        <v>17.6</v>
      </c>
      <c r="F274" s="18">
        <v>65.03</v>
      </c>
      <c r="G274" s="17">
        <v>13.19</v>
      </c>
      <c r="H274" s="17">
        <v>17.59</v>
      </c>
      <c r="I274" s="17">
        <v>18.49</v>
      </c>
      <c r="J274" s="17">
        <v>18.34</v>
      </c>
      <c r="K274" s="18">
        <v>67.61</v>
      </c>
      <c r="L274" s="17">
        <v>12.63</v>
      </c>
      <c r="M274" s="17">
        <v>16.9</v>
      </c>
      <c r="N274" s="17">
        <v>18.64</v>
      </c>
      <c r="O274" s="17">
        <v>15.36</v>
      </c>
      <c r="P274" s="18">
        <f t="shared" si="137"/>
        <v>63.53</v>
      </c>
      <c r="Q274" s="31">
        <v>10.939999999999998</v>
      </c>
    </row>
    <row r="275" spans="1:17" s="14" customFormat="1" ht="15">
      <c r="A275" s="11" t="s">
        <v>110</v>
      </c>
      <c r="B275" s="12">
        <f>B276-B277</f>
        <v>-0.4200000000000017</v>
      </c>
      <c r="C275" s="12">
        <f aca="true" t="shared" si="140" ref="C275:N275">C276-C277</f>
        <v>-2.039999999999999</v>
      </c>
      <c r="D275" s="12">
        <f t="shared" si="140"/>
        <v>5.710000000000001</v>
      </c>
      <c r="E275" s="12">
        <f t="shared" si="140"/>
        <v>17.979999999999997</v>
      </c>
      <c r="F275" s="13">
        <f t="shared" si="140"/>
        <v>21.23000000000001</v>
      </c>
      <c r="G275" s="12">
        <f t="shared" si="140"/>
        <v>1.6999999999999993</v>
      </c>
      <c r="H275" s="12">
        <f t="shared" si="140"/>
        <v>12.240000000000002</v>
      </c>
      <c r="I275" s="12">
        <f t="shared" si="140"/>
        <v>12.640000000000002</v>
      </c>
      <c r="J275" s="12">
        <f t="shared" si="140"/>
        <v>31.39</v>
      </c>
      <c r="K275" s="13">
        <f t="shared" si="140"/>
        <v>57.97</v>
      </c>
      <c r="L275" s="12">
        <f t="shared" si="140"/>
        <v>1.5899999999999999</v>
      </c>
      <c r="M275" s="12">
        <f t="shared" si="140"/>
        <v>47.629999999999995</v>
      </c>
      <c r="N275" s="12">
        <f t="shared" si="140"/>
        <v>12.520000000000003</v>
      </c>
      <c r="O275" s="12">
        <f>O276-O277</f>
        <v>32.36</v>
      </c>
      <c r="P275" s="13">
        <f>P276-P277</f>
        <v>94.09999999999998</v>
      </c>
      <c r="Q275" s="12">
        <f>Q276-Q277</f>
        <v>-4.52</v>
      </c>
    </row>
    <row r="276" spans="1:17" ht="15">
      <c r="A276" s="16" t="s">
        <v>3</v>
      </c>
      <c r="B276" s="17">
        <f aca="true" t="shared" si="141" ref="B276:Q276">B279+B281</f>
        <v>11.879999999999999</v>
      </c>
      <c r="C276" s="17">
        <f t="shared" si="141"/>
        <v>10.98</v>
      </c>
      <c r="D276" s="17">
        <f t="shared" si="141"/>
        <v>20</v>
      </c>
      <c r="E276" s="17">
        <f t="shared" si="141"/>
        <v>33.16</v>
      </c>
      <c r="F276" s="18">
        <f t="shared" si="141"/>
        <v>76.02000000000001</v>
      </c>
      <c r="G276" s="17">
        <f t="shared" si="141"/>
        <v>13.2</v>
      </c>
      <c r="H276" s="17">
        <f t="shared" si="141"/>
        <v>23.67</v>
      </c>
      <c r="I276" s="17">
        <f t="shared" si="141"/>
        <v>27.490000000000002</v>
      </c>
      <c r="J276" s="17">
        <f t="shared" si="141"/>
        <v>46.03</v>
      </c>
      <c r="K276" s="18">
        <f t="shared" si="141"/>
        <v>110.39</v>
      </c>
      <c r="L276" s="17">
        <f t="shared" si="141"/>
        <v>15.62</v>
      </c>
      <c r="M276" s="17">
        <f t="shared" si="141"/>
        <v>66.57</v>
      </c>
      <c r="N276" s="17">
        <f t="shared" si="141"/>
        <v>36.64</v>
      </c>
      <c r="O276" s="17">
        <f t="shared" si="141"/>
        <v>56.13</v>
      </c>
      <c r="P276" s="18">
        <f t="shared" si="141"/>
        <v>174.95999999999998</v>
      </c>
      <c r="Q276" s="17">
        <f t="shared" si="141"/>
        <v>12.41</v>
      </c>
    </row>
    <row r="277" spans="1:17" ht="15">
      <c r="A277" s="16" t="s">
        <v>4</v>
      </c>
      <c r="B277" s="17">
        <f aca="true" t="shared" si="142" ref="B277:Q277">B282</f>
        <v>12.3</v>
      </c>
      <c r="C277" s="17">
        <f t="shared" si="142"/>
        <v>13.02</v>
      </c>
      <c r="D277" s="17">
        <f t="shared" si="142"/>
        <v>14.29</v>
      </c>
      <c r="E277" s="17">
        <f t="shared" si="142"/>
        <v>15.180000000000001</v>
      </c>
      <c r="F277" s="18">
        <f t="shared" si="142"/>
        <v>54.79</v>
      </c>
      <c r="G277" s="17">
        <f t="shared" si="142"/>
        <v>11.5</v>
      </c>
      <c r="H277" s="17">
        <f t="shared" si="142"/>
        <v>11.43</v>
      </c>
      <c r="I277" s="17">
        <f t="shared" si="142"/>
        <v>14.85</v>
      </c>
      <c r="J277" s="17">
        <f t="shared" si="142"/>
        <v>14.64</v>
      </c>
      <c r="K277" s="18">
        <f t="shared" si="142"/>
        <v>52.42</v>
      </c>
      <c r="L277" s="17">
        <f t="shared" si="142"/>
        <v>14.03</v>
      </c>
      <c r="M277" s="17">
        <f t="shared" si="142"/>
        <v>18.939999999999998</v>
      </c>
      <c r="N277" s="17">
        <f t="shared" si="142"/>
        <v>24.119999999999997</v>
      </c>
      <c r="O277" s="17">
        <f t="shared" si="142"/>
        <v>23.77</v>
      </c>
      <c r="P277" s="18">
        <f t="shared" si="142"/>
        <v>80.86</v>
      </c>
      <c r="Q277" s="17">
        <f t="shared" si="142"/>
        <v>16.93</v>
      </c>
    </row>
    <row r="278" spans="1:17" ht="15">
      <c r="A278" s="16" t="s">
        <v>111</v>
      </c>
      <c r="B278" s="17">
        <v>0</v>
      </c>
      <c r="C278" s="17">
        <v>0</v>
      </c>
      <c r="D278" s="17">
        <v>0</v>
      </c>
      <c r="E278" s="17">
        <v>0</v>
      </c>
      <c r="F278" s="18">
        <v>0</v>
      </c>
      <c r="G278" s="17">
        <v>0</v>
      </c>
      <c r="H278" s="17">
        <v>0</v>
      </c>
      <c r="I278" s="17">
        <v>0</v>
      </c>
      <c r="J278" s="17">
        <v>0</v>
      </c>
      <c r="K278" s="18">
        <v>0</v>
      </c>
      <c r="L278" s="17">
        <v>0.1</v>
      </c>
      <c r="M278" s="17"/>
      <c r="N278" s="17"/>
      <c r="O278" s="17"/>
      <c r="P278" s="18">
        <f t="shared" si="137"/>
        <v>0.1</v>
      </c>
      <c r="Q278" s="17">
        <f>+Q279</f>
        <v>0</v>
      </c>
    </row>
    <row r="279" spans="1:17" ht="15">
      <c r="A279" s="16" t="s">
        <v>6</v>
      </c>
      <c r="B279" s="17">
        <v>0</v>
      </c>
      <c r="C279" s="17">
        <v>0</v>
      </c>
      <c r="D279" s="17">
        <v>0</v>
      </c>
      <c r="E279" s="17">
        <v>0</v>
      </c>
      <c r="F279" s="18">
        <v>0</v>
      </c>
      <c r="G279" s="17">
        <v>0</v>
      </c>
      <c r="H279" s="17">
        <v>0</v>
      </c>
      <c r="I279" s="17">
        <v>0</v>
      </c>
      <c r="J279" s="17">
        <v>0</v>
      </c>
      <c r="K279" s="18">
        <v>0</v>
      </c>
      <c r="L279" s="17">
        <v>0.1</v>
      </c>
      <c r="M279" s="17"/>
      <c r="N279" s="17"/>
      <c r="O279" s="17"/>
      <c r="P279" s="18">
        <f t="shared" si="137"/>
        <v>0.1</v>
      </c>
      <c r="Q279" s="17">
        <v>0</v>
      </c>
    </row>
    <row r="280" spans="1:17" ht="15">
      <c r="A280" s="16" t="s">
        <v>112</v>
      </c>
      <c r="B280" s="17">
        <f aca="true" t="shared" si="143" ref="B280:N280">B281-B282</f>
        <v>-0.4200000000000017</v>
      </c>
      <c r="C280" s="17">
        <f t="shared" si="143"/>
        <v>-2.039999999999999</v>
      </c>
      <c r="D280" s="17">
        <f t="shared" si="143"/>
        <v>5.710000000000001</v>
      </c>
      <c r="E280" s="17">
        <f t="shared" si="143"/>
        <v>17.979999999999997</v>
      </c>
      <c r="F280" s="18">
        <f t="shared" si="143"/>
        <v>21.23000000000001</v>
      </c>
      <c r="G280" s="17">
        <f t="shared" si="143"/>
        <v>1.6999999999999993</v>
      </c>
      <c r="H280" s="17">
        <f t="shared" si="143"/>
        <v>12.240000000000002</v>
      </c>
      <c r="I280" s="17">
        <f t="shared" si="143"/>
        <v>12.640000000000002</v>
      </c>
      <c r="J280" s="17">
        <f t="shared" si="143"/>
        <v>31.39</v>
      </c>
      <c r="K280" s="18">
        <f t="shared" si="143"/>
        <v>57.97</v>
      </c>
      <c r="L280" s="17">
        <f t="shared" si="143"/>
        <v>1.4900000000000002</v>
      </c>
      <c r="M280" s="17">
        <f t="shared" si="143"/>
        <v>47.629999999999995</v>
      </c>
      <c r="N280" s="17">
        <f t="shared" si="143"/>
        <v>12.520000000000003</v>
      </c>
      <c r="O280" s="17">
        <f>O281-O282</f>
        <v>32.36</v>
      </c>
      <c r="P280" s="18">
        <f>P281-P282</f>
        <v>93.99999999999999</v>
      </c>
      <c r="Q280" s="17">
        <f>Q281-Q282</f>
        <v>-4.52</v>
      </c>
    </row>
    <row r="281" spans="1:17" ht="15">
      <c r="A281" s="16" t="s">
        <v>6</v>
      </c>
      <c r="B281" s="17">
        <f aca="true" t="shared" si="144" ref="B281:Q281">B284+B290</f>
        <v>11.879999999999999</v>
      </c>
      <c r="C281" s="17">
        <f t="shared" si="144"/>
        <v>10.98</v>
      </c>
      <c r="D281" s="17">
        <f t="shared" si="144"/>
        <v>20</v>
      </c>
      <c r="E281" s="17">
        <f t="shared" si="144"/>
        <v>33.16</v>
      </c>
      <c r="F281" s="18">
        <f t="shared" si="144"/>
        <v>76.02000000000001</v>
      </c>
      <c r="G281" s="17">
        <f t="shared" si="144"/>
        <v>13.2</v>
      </c>
      <c r="H281" s="17">
        <f t="shared" si="144"/>
        <v>23.67</v>
      </c>
      <c r="I281" s="17">
        <f t="shared" si="144"/>
        <v>27.490000000000002</v>
      </c>
      <c r="J281" s="17">
        <f t="shared" si="144"/>
        <v>46.03</v>
      </c>
      <c r="K281" s="18">
        <f t="shared" si="144"/>
        <v>110.39</v>
      </c>
      <c r="L281" s="17">
        <f t="shared" si="144"/>
        <v>15.52</v>
      </c>
      <c r="M281" s="17">
        <f t="shared" si="144"/>
        <v>66.57</v>
      </c>
      <c r="N281" s="17">
        <f t="shared" si="144"/>
        <v>36.64</v>
      </c>
      <c r="O281" s="17">
        <f t="shared" si="144"/>
        <v>56.13</v>
      </c>
      <c r="P281" s="18">
        <f t="shared" si="144"/>
        <v>174.85999999999999</v>
      </c>
      <c r="Q281" s="17">
        <f t="shared" si="144"/>
        <v>12.41</v>
      </c>
    </row>
    <row r="282" spans="1:17" ht="15">
      <c r="A282" s="16" t="s">
        <v>7</v>
      </c>
      <c r="B282" s="17">
        <f aca="true" t="shared" si="145" ref="B282:Q282">B291+B285</f>
        <v>12.3</v>
      </c>
      <c r="C282" s="17">
        <f t="shared" si="145"/>
        <v>13.02</v>
      </c>
      <c r="D282" s="17">
        <f t="shared" si="145"/>
        <v>14.29</v>
      </c>
      <c r="E282" s="17">
        <f t="shared" si="145"/>
        <v>15.180000000000001</v>
      </c>
      <c r="F282" s="18">
        <f t="shared" si="145"/>
        <v>54.79</v>
      </c>
      <c r="G282" s="17">
        <f t="shared" si="145"/>
        <v>11.5</v>
      </c>
      <c r="H282" s="17">
        <f t="shared" si="145"/>
        <v>11.43</v>
      </c>
      <c r="I282" s="17">
        <f t="shared" si="145"/>
        <v>14.85</v>
      </c>
      <c r="J282" s="17">
        <f t="shared" si="145"/>
        <v>14.64</v>
      </c>
      <c r="K282" s="18">
        <f t="shared" si="145"/>
        <v>52.42</v>
      </c>
      <c r="L282" s="17">
        <f t="shared" si="145"/>
        <v>14.03</v>
      </c>
      <c r="M282" s="17">
        <f t="shared" si="145"/>
        <v>18.939999999999998</v>
      </c>
      <c r="N282" s="17">
        <f t="shared" si="145"/>
        <v>24.119999999999997</v>
      </c>
      <c r="O282" s="17">
        <f t="shared" si="145"/>
        <v>23.77</v>
      </c>
      <c r="P282" s="18">
        <f t="shared" si="145"/>
        <v>80.86</v>
      </c>
      <c r="Q282" s="17">
        <f t="shared" si="145"/>
        <v>16.93</v>
      </c>
    </row>
    <row r="283" spans="1:17" ht="15">
      <c r="A283" s="16" t="s">
        <v>113</v>
      </c>
      <c r="B283" s="25">
        <f>+B284</f>
        <v>8.35</v>
      </c>
      <c r="C283" s="25">
        <f aca="true" t="shared" si="146" ref="C283:Q283">+C284</f>
        <v>7.41</v>
      </c>
      <c r="D283" s="25">
        <f t="shared" si="146"/>
        <v>14.91</v>
      </c>
      <c r="E283" s="25">
        <f t="shared" si="146"/>
        <v>27.23</v>
      </c>
      <c r="F283" s="26">
        <f t="shared" si="146"/>
        <v>57.900000000000006</v>
      </c>
      <c r="G283" s="25">
        <f t="shared" si="146"/>
        <v>9.77</v>
      </c>
      <c r="H283" s="25">
        <f t="shared" si="146"/>
        <v>20.53</v>
      </c>
      <c r="I283" s="25">
        <f t="shared" si="146"/>
        <v>23.3</v>
      </c>
      <c r="J283" s="25">
        <f t="shared" si="146"/>
        <v>39.77</v>
      </c>
      <c r="K283" s="26">
        <f t="shared" si="146"/>
        <v>93.37</v>
      </c>
      <c r="L283" s="25">
        <f t="shared" si="146"/>
        <v>12.87</v>
      </c>
      <c r="M283" s="25">
        <f t="shared" si="146"/>
        <v>62.07</v>
      </c>
      <c r="N283" s="25">
        <f t="shared" si="146"/>
        <v>29.91</v>
      </c>
      <c r="O283" s="25">
        <f t="shared" si="146"/>
        <v>51.67</v>
      </c>
      <c r="P283" s="26">
        <f t="shared" si="146"/>
        <v>156.51999999999998</v>
      </c>
      <c r="Q283" s="25">
        <f t="shared" si="146"/>
        <v>10.57</v>
      </c>
    </row>
    <row r="284" spans="1:17" ht="15">
      <c r="A284" s="16" t="s">
        <v>9</v>
      </c>
      <c r="B284" s="17">
        <v>8.35</v>
      </c>
      <c r="C284" s="17">
        <v>7.41</v>
      </c>
      <c r="D284" s="17">
        <v>14.91</v>
      </c>
      <c r="E284" s="17">
        <v>27.23</v>
      </c>
      <c r="F284" s="18">
        <f aca="true" t="shared" si="147" ref="F284">SUM(B284:E284)</f>
        <v>57.900000000000006</v>
      </c>
      <c r="G284" s="17">
        <v>9.77</v>
      </c>
      <c r="H284" s="17">
        <v>20.53</v>
      </c>
      <c r="I284" s="17">
        <v>23.3</v>
      </c>
      <c r="J284" s="17">
        <v>39.77</v>
      </c>
      <c r="K284" s="18">
        <f aca="true" t="shared" si="148" ref="K284">SUM(G284:J284)</f>
        <v>93.37</v>
      </c>
      <c r="L284" s="17">
        <v>12.87</v>
      </c>
      <c r="M284" s="17">
        <v>62.07</v>
      </c>
      <c r="N284" s="17">
        <v>29.91</v>
      </c>
      <c r="O284" s="17">
        <v>51.67</v>
      </c>
      <c r="P284" s="18">
        <f t="shared" si="137"/>
        <v>156.51999999999998</v>
      </c>
      <c r="Q284" s="17">
        <f>+Q286</f>
        <v>10.57</v>
      </c>
    </row>
    <row r="285" spans="1:17" ht="15">
      <c r="A285" s="16" t="s">
        <v>10</v>
      </c>
      <c r="B285" s="17">
        <v>0</v>
      </c>
      <c r="C285" s="17">
        <v>0</v>
      </c>
      <c r="D285" s="17">
        <v>0</v>
      </c>
      <c r="E285" s="17">
        <v>0.55</v>
      </c>
      <c r="F285" s="18">
        <v>0.55</v>
      </c>
      <c r="G285" s="17">
        <v>0</v>
      </c>
      <c r="H285" s="17">
        <v>0</v>
      </c>
      <c r="I285" s="17">
        <v>0</v>
      </c>
      <c r="J285" s="17">
        <v>0</v>
      </c>
      <c r="K285" s="18">
        <v>0</v>
      </c>
      <c r="L285" s="17"/>
      <c r="M285" s="17"/>
      <c r="N285" s="17"/>
      <c r="O285" s="17"/>
      <c r="P285" s="18"/>
      <c r="Q285" s="35"/>
    </row>
    <row r="286" spans="1:17" ht="15">
      <c r="A286" s="16" t="s">
        <v>114</v>
      </c>
      <c r="B286" s="25">
        <f>+B287</f>
        <v>8.35</v>
      </c>
      <c r="C286" s="25">
        <f aca="true" t="shared" si="149" ref="C286:Q286">+C287</f>
        <v>7.41</v>
      </c>
      <c r="D286" s="25">
        <f t="shared" si="149"/>
        <v>14.91</v>
      </c>
      <c r="E286" s="25">
        <f t="shared" si="149"/>
        <v>27.23</v>
      </c>
      <c r="F286" s="26">
        <f t="shared" si="149"/>
        <v>57.900000000000006</v>
      </c>
      <c r="G286" s="25">
        <f t="shared" si="149"/>
        <v>9.77</v>
      </c>
      <c r="H286" s="25">
        <f t="shared" si="149"/>
        <v>20.53</v>
      </c>
      <c r="I286" s="25">
        <f t="shared" si="149"/>
        <v>23.3</v>
      </c>
      <c r="J286" s="25">
        <f t="shared" si="149"/>
        <v>39.77</v>
      </c>
      <c r="K286" s="26">
        <f t="shared" si="149"/>
        <v>93.37</v>
      </c>
      <c r="L286" s="25">
        <f t="shared" si="149"/>
        <v>12.87</v>
      </c>
      <c r="M286" s="25">
        <f t="shared" si="149"/>
        <v>62.07</v>
      </c>
      <c r="N286" s="25">
        <f t="shared" si="149"/>
        <v>29.91</v>
      </c>
      <c r="O286" s="25">
        <f t="shared" si="149"/>
        <v>51.67</v>
      </c>
      <c r="P286" s="26">
        <f t="shared" si="149"/>
        <v>156.51999999999998</v>
      </c>
      <c r="Q286" s="25">
        <f t="shared" si="149"/>
        <v>10.57</v>
      </c>
    </row>
    <row r="287" spans="1:17" ht="15">
      <c r="A287" s="16" t="s">
        <v>12</v>
      </c>
      <c r="B287" s="17">
        <v>8.35</v>
      </c>
      <c r="C287" s="17">
        <v>7.41</v>
      </c>
      <c r="D287" s="17">
        <v>14.91</v>
      </c>
      <c r="E287" s="17">
        <v>27.23</v>
      </c>
      <c r="F287" s="18">
        <f aca="true" t="shared" si="150" ref="F287">SUM(B287:E287)</f>
        <v>57.900000000000006</v>
      </c>
      <c r="G287" s="17">
        <v>9.77</v>
      </c>
      <c r="H287" s="17">
        <v>20.53</v>
      </c>
      <c r="I287" s="17">
        <v>23.3</v>
      </c>
      <c r="J287" s="17">
        <v>39.77</v>
      </c>
      <c r="K287" s="18">
        <f aca="true" t="shared" si="151" ref="K287">SUM(G287:J287)</f>
        <v>93.37</v>
      </c>
      <c r="L287" s="17">
        <v>12.87</v>
      </c>
      <c r="M287" s="17">
        <v>62.07</v>
      </c>
      <c r="N287" s="17">
        <v>29.91</v>
      </c>
      <c r="O287" s="17">
        <v>51.67</v>
      </c>
      <c r="P287" s="18">
        <f t="shared" si="137"/>
        <v>156.51999999999998</v>
      </c>
      <c r="Q287" s="31">
        <v>10.57</v>
      </c>
    </row>
    <row r="288" spans="1:17" ht="15">
      <c r="A288" s="16" t="s">
        <v>13</v>
      </c>
      <c r="B288" s="17">
        <v>0</v>
      </c>
      <c r="C288" s="17">
        <v>0</v>
      </c>
      <c r="D288" s="17">
        <v>0</v>
      </c>
      <c r="E288" s="17">
        <v>0.55</v>
      </c>
      <c r="F288" s="18">
        <v>0.55</v>
      </c>
      <c r="G288" s="17">
        <v>0</v>
      </c>
      <c r="H288" s="17">
        <v>0</v>
      </c>
      <c r="I288" s="17">
        <v>0</v>
      </c>
      <c r="J288" s="17">
        <v>0</v>
      </c>
      <c r="K288" s="18">
        <v>0</v>
      </c>
      <c r="L288" s="17">
        <v>0</v>
      </c>
      <c r="M288" s="17">
        <v>0</v>
      </c>
      <c r="N288" s="17">
        <v>0</v>
      </c>
      <c r="O288" s="17">
        <v>0</v>
      </c>
      <c r="P288" s="18"/>
      <c r="Q288" s="35"/>
    </row>
    <row r="289" spans="1:17" ht="15">
      <c r="A289" s="16" t="s">
        <v>115</v>
      </c>
      <c r="B289" s="17">
        <f aca="true" t="shared" si="152" ref="B289:N289">B290-B291</f>
        <v>-8.770000000000001</v>
      </c>
      <c r="C289" s="17">
        <f t="shared" si="152"/>
        <v>-9.45</v>
      </c>
      <c r="D289" s="17">
        <f t="shared" si="152"/>
        <v>-9.2</v>
      </c>
      <c r="E289" s="17">
        <f t="shared" si="152"/>
        <v>-8.700000000000001</v>
      </c>
      <c r="F289" s="18">
        <f t="shared" si="152"/>
        <v>-36.120000000000005</v>
      </c>
      <c r="G289" s="17">
        <f t="shared" si="152"/>
        <v>-8.07</v>
      </c>
      <c r="H289" s="17">
        <f t="shared" si="152"/>
        <v>-8.29</v>
      </c>
      <c r="I289" s="17">
        <f t="shared" si="152"/>
        <v>-10.66</v>
      </c>
      <c r="J289" s="17">
        <f t="shared" si="152"/>
        <v>-8.379999999999999</v>
      </c>
      <c r="K289" s="18">
        <f t="shared" si="152"/>
        <v>-35.400000000000006</v>
      </c>
      <c r="L289" s="17">
        <f t="shared" si="152"/>
        <v>-11.379999999999999</v>
      </c>
      <c r="M289" s="17">
        <f t="shared" si="152"/>
        <v>-14.439999999999998</v>
      </c>
      <c r="N289" s="17">
        <f t="shared" si="152"/>
        <v>-17.389999999999997</v>
      </c>
      <c r="O289" s="17">
        <f>O290-O291</f>
        <v>-19.31</v>
      </c>
      <c r="P289" s="18">
        <f>P290-P291</f>
        <v>-62.519999999999996</v>
      </c>
      <c r="Q289" s="17">
        <f>Q290-Q291</f>
        <v>-15.09</v>
      </c>
    </row>
    <row r="290" spans="1:17" ht="15">
      <c r="A290" s="16" t="s">
        <v>9</v>
      </c>
      <c r="B290" s="17">
        <f>+B293</f>
        <v>3.53</v>
      </c>
      <c r="C290" s="17">
        <f aca="true" t="shared" si="153" ref="C290:Q291">+C293</f>
        <v>3.57</v>
      </c>
      <c r="D290" s="17">
        <f t="shared" si="153"/>
        <v>5.09</v>
      </c>
      <c r="E290" s="17">
        <f t="shared" si="153"/>
        <v>5.93</v>
      </c>
      <c r="F290" s="18">
        <f t="shared" si="153"/>
        <v>18.119999999999997</v>
      </c>
      <c r="G290" s="17">
        <f t="shared" si="153"/>
        <v>3.43</v>
      </c>
      <c r="H290" s="17">
        <f t="shared" si="153"/>
        <v>3.14</v>
      </c>
      <c r="I290" s="17">
        <f t="shared" si="153"/>
        <v>4.1899999999999995</v>
      </c>
      <c r="J290" s="17">
        <f t="shared" si="153"/>
        <v>6.260000000000001</v>
      </c>
      <c r="K290" s="18">
        <f t="shared" si="153"/>
        <v>17.02</v>
      </c>
      <c r="L290" s="17">
        <f t="shared" si="153"/>
        <v>2.6500000000000004</v>
      </c>
      <c r="M290" s="17">
        <f t="shared" si="153"/>
        <v>4.5</v>
      </c>
      <c r="N290" s="17">
        <f t="shared" si="153"/>
        <v>6.73</v>
      </c>
      <c r="O290" s="17">
        <f t="shared" si="153"/>
        <v>4.46</v>
      </c>
      <c r="P290" s="18">
        <f t="shared" si="153"/>
        <v>18.34</v>
      </c>
      <c r="Q290" s="17">
        <f t="shared" si="153"/>
        <v>1.84</v>
      </c>
    </row>
    <row r="291" spans="1:17" ht="15">
      <c r="A291" s="16" t="s">
        <v>10</v>
      </c>
      <c r="B291" s="17">
        <f>+B294</f>
        <v>12.3</v>
      </c>
      <c r="C291" s="17">
        <f t="shared" si="153"/>
        <v>13.02</v>
      </c>
      <c r="D291" s="17">
        <f t="shared" si="153"/>
        <v>14.29</v>
      </c>
      <c r="E291" s="17">
        <f t="shared" si="153"/>
        <v>14.63</v>
      </c>
      <c r="F291" s="18">
        <f t="shared" si="153"/>
        <v>54.24</v>
      </c>
      <c r="G291" s="17">
        <f t="shared" si="153"/>
        <v>11.5</v>
      </c>
      <c r="H291" s="17">
        <f t="shared" si="153"/>
        <v>11.43</v>
      </c>
      <c r="I291" s="17">
        <f t="shared" si="153"/>
        <v>14.85</v>
      </c>
      <c r="J291" s="17">
        <f t="shared" si="153"/>
        <v>14.64</v>
      </c>
      <c r="K291" s="18">
        <f t="shared" si="153"/>
        <v>52.42</v>
      </c>
      <c r="L291" s="17">
        <f t="shared" si="153"/>
        <v>14.03</v>
      </c>
      <c r="M291" s="17">
        <f t="shared" si="153"/>
        <v>18.939999999999998</v>
      </c>
      <c r="N291" s="17">
        <f t="shared" si="153"/>
        <v>24.119999999999997</v>
      </c>
      <c r="O291" s="17">
        <f t="shared" si="153"/>
        <v>23.77</v>
      </c>
      <c r="P291" s="18">
        <f t="shared" si="153"/>
        <v>80.86</v>
      </c>
      <c r="Q291" s="17">
        <f t="shared" si="153"/>
        <v>16.93</v>
      </c>
    </row>
    <row r="292" spans="1:17" ht="15">
      <c r="A292" s="16" t="s">
        <v>114</v>
      </c>
      <c r="B292" s="25">
        <f aca="true" t="shared" si="154" ref="B292:N292">B293-B294</f>
        <v>-8.770000000000001</v>
      </c>
      <c r="C292" s="25">
        <f t="shared" si="154"/>
        <v>-9.45</v>
      </c>
      <c r="D292" s="25">
        <f t="shared" si="154"/>
        <v>-9.2</v>
      </c>
      <c r="E292" s="25">
        <f t="shared" si="154"/>
        <v>-8.700000000000001</v>
      </c>
      <c r="F292" s="26">
        <f t="shared" si="154"/>
        <v>-36.120000000000005</v>
      </c>
      <c r="G292" s="25">
        <f t="shared" si="154"/>
        <v>-8.07</v>
      </c>
      <c r="H292" s="25">
        <f t="shared" si="154"/>
        <v>-8.29</v>
      </c>
      <c r="I292" s="25">
        <f t="shared" si="154"/>
        <v>-10.66</v>
      </c>
      <c r="J292" s="25">
        <f t="shared" si="154"/>
        <v>-8.379999999999999</v>
      </c>
      <c r="K292" s="26">
        <f t="shared" si="154"/>
        <v>-35.400000000000006</v>
      </c>
      <c r="L292" s="25">
        <f t="shared" si="154"/>
        <v>-11.379999999999999</v>
      </c>
      <c r="M292" s="25">
        <f t="shared" si="154"/>
        <v>-14.439999999999998</v>
      </c>
      <c r="N292" s="25">
        <f t="shared" si="154"/>
        <v>-17.389999999999997</v>
      </c>
      <c r="O292" s="25">
        <f>O293-O294</f>
        <v>-19.31</v>
      </c>
      <c r="P292" s="26">
        <f>P293-P294</f>
        <v>-62.519999999999996</v>
      </c>
      <c r="Q292" s="25">
        <f>Q293-Q294</f>
        <v>-15.09</v>
      </c>
    </row>
    <row r="293" spans="1:17" ht="15">
      <c r="A293" s="16" t="s">
        <v>12</v>
      </c>
      <c r="B293" s="25">
        <v>3.53</v>
      </c>
      <c r="C293" s="25">
        <v>3.57</v>
      </c>
      <c r="D293" s="25">
        <v>5.09</v>
      </c>
      <c r="E293" s="25">
        <v>5.93</v>
      </c>
      <c r="F293" s="26">
        <f aca="true" t="shared" si="155" ref="F293:F294">B293+C293+D293+E293</f>
        <v>18.119999999999997</v>
      </c>
      <c r="G293" s="25">
        <v>3.43</v>
      </c>
      <c r="H293" s="25">
        <v>3.14</v>
      </c>
      <c r="I293" s="25">
        <v>4.1899999999999995</v>
      </c>
      <c r="J293" s="25">
        <v>6.260000000000001</v>
      </c>
      <c r="K293" s="26">
        <f aca="true" t="shared" si="156" ref="K293:K294">G293+H293+I293+J293</f>
        <v>17.02</v>
      </c>
      <c r="L293" s="25">
        <v>2.6500000000000004</v>
      </c>
      <c r="M293" s="25">
        <v>4.5</v>
      </c>
      <c r="N293" s="25">
        <v>6.73</v>
      </c>
      <c r="O293" s="25">
        <v>4.46</v>
      </c>
      <c r="P293" s="26">
        <f aca="true" t="shared" si="157" ref="P293:P294">L293+M293+N293+O293</f>
        <v>18.34</v>
      </c>
      <c r="Q293" s="31">
        <v>1.84</v>
      </c>
    </row>
    <row r="294" spans="1:17" ht="15">
      <c r="A294" s="16" t="s">
        <v>13</v>
      </c>
      <c r="B294" s="25">
        <v>12.3</v>
      </c>
      <c r="C294" s="25">
        <v>13.02</v>
      </c>
      <c r="D294" s="25">
        <v>14.29</v>
      </c>
      <c r="E294" s="25">
        <v>14.63</v>
      </c>
      <c r="F294" s="26">
        <f t="shared" si="155"/>
        <v>54.24</v>
      </c>
      <c r="G294" s="25">
        <v>11.5</v>
      </c>
      <c r="H294" s="25">
        <v>11.43</v>
      </c>
      <c r="I294" s="25">
        <v>14.85</v>
      </c>
      <c r="J294" s="25">
        <v>14.64</v>
      </c>
      <c r="K294" s="26">
        <f t="shared" si="156"/>
        <v>52.42</v>
      </c>
      <c r="L294" s="25">
        <v>14.03</v>
      </c>
      <c r="M294" s="25">
        <v>18.939999999999998</v>
      </c>
      <c r="N294" s="25">
        <v>24.119999999999997</v>
      </c>
      <c r="O294" s="25">
        <v>23.77</v>
      </c>
      <c r="P294" s="26">
        <f t="shared" si="157"/>
        <v>80.86</v>
      </c>
      <c r="Q294" s="31">
        <v>16.93</v>
      </c>
    </row>
    <row r="295" spans="1:17" s="14" customFormat="1" ht="15">
      <c r="A295" s="11" t="s">
        <v>116</v>
      </c>
      <c r="B295" s="37">
        <f aca="true" t="shared" si="158" ref="B295:Q295">B4+B275</f>
        <v>-219.44000000000023</v>
      </c>
      <c r="C295" s="37">
        <f t="shared" si="158"/>
        <v>-94.44999999999985</v>
      </c>
      <c r="D295" s="37">
        <f t="shared" si="158"/>
        <v>-107.45999999999984</v>
      </c>
      <c r="E295" s="37">
        <f t="shared" si="158"/>
        <v>-200.56999999999996</v>
      </c>
      <c r="F295" s="38">
        <f t="shared" si="158"/>
        <v>-621.9200000000005</v>
      </c>
      <c r="G295" s="37">
        <f t="shared" si="158"/>
        <v>-162.43000000000012</v>
      </c>
      <c r="H295" s="37">
        <f t="shared" si="158"/>
        <v>-232.22000000000003</v>
      </c>
      <c r="I295" s="37">
        <f t="shared" si="158"/>
        <v>-77.51999999999985</v>
      </c>
      <c r="J295" s="37">
        <f t="shared" si="158"/>
        <v>-0.26000000000054513</v>
      </c>
      <c r="K295" s="38">
        <f t="shared" si="158"/>
        <v>-472.4300000000014</v>
      </c>
      <c r="L295" s="37">
        <f t="shared" si="158"/>
        <v>-160.5099999999999</v>
      </c>
      <c r="M295" s="37">
        <f t="shared" si="158"/>
        <v>-61.95999999999992</v>
      </c>
      <c r="N295" s="37">
        <f t="shared" si="158"/>
        <v>-107.24000000000044</v>
      </c>
      <c r="O295" s="37">
        <f t="shared" si="158"/>
        <v>-215.34000000000003</v>
      </c>
      <c r="P295" s="38">
        <f t="shared" si="158"/>
        <v>-545.0500000000014</v>
      </c>
      <c r="Q295" s="37">
        <f t="shared" si="158"/>
        <v>-158.57999999999996</v>
      </c>
    </row>
    <row r="296" spans="1:17" s="14" customFormat="1" ht="15">
      <c r="A296" s="11" t="s">
        <v>117</v>
      </c>
      <c r="B296" s="39">
        <f>B297+B312+B332+B338+B406</f>
        <v>-135.83999999999997</v>
      </c>
      <c r="C296" s="39">
        <f aca="true" t="shared" si="159" ref="C296:E296">C297+C312+C332+C338+C406</f>
        <v>-42.52999999999999</v>
      </c>
      <c r="D296" s="39">
        <f t="shared" si="159"/>
        <v>-41.27000000000004</v>
      </c>
      <c r="E296" s="39">
        <f t="shared" si="159"/>
        <v>-269.99</v>
      </c>
      <c r="F296" s="38">
        <f aca="true" t="shared" si="160" ref="F296:F359">SUM(B296:E296)</f>
        <v>-489.63</v>
      </c>
      <c r="G296" s="39">
        <f>G297+G312+G332+G338+G406</f>
        <v>-147.1</v>
      </c>
      <c r="H296" s="39">
        <f aca="true" t="shared" si="161" ref="H296:J296">H297+H312+H332+H338+H406</f>
        <v>-189.10000000000002</v>
      </c>
      <c r="I296" s="39">
        <f t="shared" si="161"/>
        <v>24.519999999999982</v>
      </c>
      <c r="J296" s="39">
        <f t="shared" si="161"/>
        <v>-54.11</v>
      </c>
      <c r="K296" s="38">
        <f aca="true" t="shared" si="162" ref="K296:K359">SUM(G296:J296)</f>
        <v>-365.7900000000001</v>
      </c>
      <c r="L296" s="39">
        <f>L297+L312+L332+L338+L406</f>
        <v>-154.25000000000003</v>
      </c>
      <c r="M296" s="39">
        <f aca="true" t="shared" si="163" ref="M296:O296">M297+M312+M332+M338+M406</f>
        <v>-10.660000000000002</v>
      </c>
      <c r="N296" s="39">
        <f t="shared" si="163"/>
        <v>-86.86000000000004</v>
      </c>
      <c r="O296" s="39">
        <f t="shared" si="163"/>
        <v>-329.5</v>
      </c>
      <c r="P296" s="38">
        <f t="shared" si="137"/>
        <v>-581.2700000000001</v>
      </c>
      <c r="Q296" s="39">
        <f>Q297+Q312+Q332+Q338+Q406</f>
        <v>-201.00000000000003</v>
      </c>
    </row>
    <row r="297" spans="1:17" s="14" customFormat="1" ht="15">
      <c r="A297" s="11" t="s">
        <v>118</v>
      </c>
      <c r="B297" s="32">
        <f>+B298-B305</f>
        <v>-71.31</v>
      </c>
      <c r="C297" s="32">
        <f aca="true" t="shared" si="164" ref="C297:E297">+C298-C305</f>
        <v>-4.299999999999999</v>
      </c>
      <c r="D297" s="32">
        <f t="shared" si="164"/>
        <v>-35.480000000000004</v>
      </c>
      <c r="E297" s="32">
        <f t="shared" si="164"/>
        <v>-144.81</v>
      </c>
      <c r="F297" s="38">
        <f t="shared" si="160"/>
        <v>-255.9</v>
      </c>
      <c r="G297" s="32">
        <f>+G298-G305</f>
        <v>-85.22</v>
      </c>
      <c r="H297" s="32">
        <f aca="true" t="shared" si="165" ref="H297:J297">+H298-H305</f>
        <v>-18.84</v>
      </c>
      <c r="I297" s="32">
        <f t="shared" si="165"/>
        <v>-45.370000000000005</v>
      </c>
      <c r="J297" s="32">
        <f t="shared" si="165"/>
        <v>-93.86</v>
      </c>
      <c r="K297" s="38">
        <f t="shared" si="162"/>
        <v>-243.29000000000002</v>
      </c>
      <c r="L297" s="32">
        <f>+L298-L305</f>
        <v>-137.98000000000002</v>
      </c>
      <c r="M297" s="32">
        <f aca="true" t="shared" si="166" ref="M297:O297">+M298-M305</f>
        <v>-4.320000000000005</v>
      </c>
      <c r="N297" s="32">
        <f t="shared" si="166"/>
        <v>-74.33999999999999</v>
      </c>
      <c r="O297" s="32">
        <f t="shared" si="166"/>
        <v>-102.22000000000001</v>
      </c>
      <c r="P297" s="33">
        <f t="shared" si="137"/>
        <v>-318.86</v>
      </c>
      <c r="Q297" s="32">
        <f>+Q298-Q305</f>
        <v>-142.87</v>
      </c>
    </row>
    <row r="298" spans="1:28" ht="15">
      <c r="A298" s="16" t="s">
        <v>119</v>
      </c>
      <c r="B298" s="22">
        <f>+B299+B302</f>
        <v>5.590000000000001</v>
      </c>
      <c r="C298" s="22">
        <f aca="true" t="shared" si="167" ref="C298:E298">+C299+C302</f>
        <v>3.8800000000000003</v>
      </c>
      <c r="D298" s="22">
        <f t="shared" si="167"/>
        <v>12.370000000000001</v>
      </c>
      <c r="E298" s="22">
        <f t="shared" si="167"/>
        <v>7.74</v>
      </c>
      <c r="F298" s="21">
        <f t="shared" si="160"/>
        <v>29.580000000000005</v>
      </c>
      <c r="G298" s="22">
        <f>+G299+G302</f>
        <v>-2.33</v>
      </c>
      <c r="H298" s="22">
        <f aca="true" t="shared" si="168" ref="H298:J298">+H299+H302</f>
        <v>5.37</v>
      </c>
      <c r="I298" s="22">
        <f t="shared" si="168"/>
        <v>17.5</v>
      </c>
      <c r="J298" s="22">
        <f t="shared" si="168"/>
        <v>21.08</v>
      </c>
      <c r="K298" s="21">
        <f t="shared" si="162"/>
        <v>41.62</v>
      </c>
      <c r="L298" s="22">
        <f>+L299+L302</f>
        <v>-0.56</v>
      </c>
      <c r="M298" s="22">
        <f aca="true" t="shared" si="169" ref="M298:O298">+M299+M302</f>
        <v>4.8</v>
      </c>
      <c r="N298" s="22">
        <f t="shared" si="169"/>
        <v>14.700000000000001</v>
      </c>
      <c r="O298" s="22">
        <f t="shared" si="169"/>
        <v>15.3</v>
      </c>
      <c r="P298" s="23">
        <f t="shared" si="137"/>
        <v>34.24</v>
      </c>
      <c r="Q298" s="22">
        <f>+Q299+Q302</f>
        <v>3.24</v>
      </c>
      <c r="R298" s="4"/>
      <c r="S298" s="41"/>
      <c r="T298" s="41"/>
      <c r="U298" s="41"/>
      <c r="V298" s="41"/>
      <c r="X298" s="4"/>
      <c r="Y298" s="4"/>
      <c r="AA298" s="4"/>
      <c r="AB298" s="4"/>
    </row>
    <row r="299" spans="1:28" ht="15">
      <c r="A299" s="16" t="s">
        <v>120</v>
      </c>
      <c r="B299" s="25">
        <f>+B300</f>
        <v>5.19</v>
      </c>
      <c r="C299" s="25">
        <f aca="true" t="shared" si="170" ref="C299:E299">+C300</f>
        <v>3.66</v>
      </c>
      <c r="D299" s="25">
        <f t="shared" si="170"/>
        <v>7.22</v>
      </c>
      <c r="E299" s="25">
        <f t="shared" si="170"/>
        <v>2.33</v>
      </c>
      <c r="F299" s="21">
        <f t="shared" si="160"/>
        <v>18.4</v>
      </c>
      <c r="G299" s="25">
        <f>+G300</f>
        <v>2.41</v>
      </c>
      <c r="H299" s="25">
        <f aca="true" t="shared" si="171" ref="H299:J299">+H300</f>
        <v>4.58</v>
      </c>
      <c r="I299" s="25">
        <f t="shared" si="171"/>
        <v>2.2</v>
      </c>
      <c r="J299" s="25">
        <f t="shared" si="171"/>
        <v>17.24</v>
      </c>
      <c r="K299" s="21">
        <f t="shared" si="162"/>
        <v>26.43</v>
      </c>
      <c r="L299" s="25">
        <f>+L300</f>
        <v>3.02</v>
      </c>
      <c r="M299" s="25">
        <f aca="true" t="shared" si="172" ref="M299:O299">+M300</f>
        <v>5</v>
      </c>
      <c r="N299" s="25">
        <f t="shared" si="172"/>
        <v>3.9</v>
      </c>
      <c r="O299" s="25">
        <f t="shared" si="172"/>
        <v>27.27</v>
      </c>
      <c r="P299" s="26">
        <f t="shared" si="137"/>
        <v>39.19</v>
      </c>
      <c r="Q299" s="25">
        <f>+Q300</f>
        <v>7.82</v>
      </c>
      <c r="R299" s="4"/>
      <c r="S299" s="41"/>
      <c r="X299" s="4"/>
      <c r="Y299" s="4"/>
      <c r="AA299" s="4"/>
      <c r="AB299" s="4"/>
    </row>
    <row r="300" spans="1:28" ht="15">
      <c r="A300" s="16" t="s">
        <v>121</v>
      </c>
      <c r="B300" s="22">
        <f aca="true" t="shared" si="173" ref="B300:E300">+B301</f>
        <v>5.19</v>
      </c>
      <c r="C300" s="22">
        <f t="shared" si="173"/>
        <v>3.66</v>
      </c>
      <c r="D300" s="22">
        <f t="shared" si="173"/>
        <v>7.22</v>
      </c>
      <c r="E300" s="22">
        <f t="shared" si="173"/>
        <v>2.33</v>
      </c>
      <c r="F300" s="21">
        <f t="shared" si="160"/>
        <v>18.4</v>
      </c>
      <c r="G300" s="22">
        <f aca="true" t="shared" si="174" ref="G300:J300">+G301</f>
        <v>2.41</v>
      </c>
      <c r="H300" s="22">
        <f t="shared" si="174"/>
        <v>4.58</v>
      </c>
      <c r="I300" s="22">
        <f t="shared" si="174"/>
        <v>2.2</v>
      </c>
      <c r="J300" s="22">
        <f t="shared" si="174"/>
        <v>17.24</v>
      </c>
      <c r="K300" s="21">
        <f t="shared" si="162"/>
        <v>26.43</v>
      </c>
      <c r="L300" s="22">
        <f aca="true" t="shared" si="175" ref="L300:O300">+L301</f>
        <v>3.02</v>
      </c>
      <c r="M300" s="22">
        <f t="shared" si="175"/>
        <v>5</v>
      </c>
      <c r="N300" s="22">
        <f t="shared" si="175"/>
        <v>3.9</v>
      </c>
      <c r="O300" s="22">
        <f t="shared" si="175"/>
        <v>27.27</v>
      </c>
      <c r="P300" s="23">
        <f t="shared" si="137"/>
        <v>39.19</v>
      </c>
      <c r="Q300" s="22">
        <f>+Q301</f>
        <v>7.82</v>
      </c>
      <c r="R300" s="4"/>
      <c r="S300" s="41"/>
      <c r="X300" s="4"/>
      <c r="Y300" s="4"/>
      <c r="AA300" s="4"/>
      <c r="AB300" s="4"/>
    </row>
    <row r="301" spans="1:17" ht="15">
      <c r="A301" s="16" t="s">
        <v>122</v>
      </c>
      <c r="B301" s="25">
        <v>5.19</v>
      </c>
      <c r="C301" s="25">
        <v>3.66</v>
      </c>
      <c r="D301" s="25">
        <v>7.22</v>
      </c>
      <c r="E301" s="25">
        <v>2.33</v>
      </c>
      <c r="F301" s="21">
        <f t="shared" si="160"/>
        <v>18.4</v>
      </c>
      <c r="G301" s="25">
        <v>2.41</v>
      </c>
      <c r="H301" s="25">
        <v>4.58</v>
      </c>
      <c r="I301" s="25">
        <v>2.2</v>
      </c>
      <c r="J301" s="25">
        <v>17.24</v>
      </c>
      <c r="K301" s="21">
        <f t="shared" si="162"/>
        <v>26.43</v>
      </c>
      <c r="L301" s="25">
        <v>3.02</v>
      </c>
      <c r="M301" s="25">
        <v>5</v>
      </c>
      <c r="N301" s="25">
        <v>3.9</v>
      </c>
      <c r="O301" s="25">
        <v>27.27</v>
      </c>
      <c r="P301" s="23">
        <f t="shared" si="137"/>
        <v>39.19</v>
      </c>
      <c r="Q301" s="22">
        <v>7.82</v>
      </c>
    </row>
    <row r="302" spans="1:17" ht="15">
      <c r="A302" s="16" t="s">
        <v>123</v>
      </c>
      <c r="B302" s="25">
        <f aca="true" t="shared" si="176" ref="B302:E302">+B303+B304</f>
        <v>0.4</v>
      </c>
      <c r="C302" s="25">
        <f t="shared" si="176"/>
        <v>0.22</v>
      </c>
      <c r="D302" s="25">
        <f t="shared" si="176"/>
        <v>5.15</v>
      </c>
      <c r="E302" s="25">
        <f t="shared" si="176"/>
        <v>5.41</v>
      </c>
      <c r="F302" s="21">
        <f t="shared" si="160"/>
        <v>11.18</v>
      </c>
      <c r="G302" s="25">
        <f aca="true" t="shared" si="177" ref="G302:J302">+G303+G304</f>
        <v>-4.74</v>
      </c>
      <c r="H302" s="25">
        <f t="shared" si="177"/>
        <v>0.79</v>
      </c>
      <c r="I302" s="25">
        <f t="shared" si="177"/>
        <v>15.3</v>
      </c>
      <c r="J302" s="25">
        <f t="shared" si="177"/>
        <v>3.84</v>
      </c>
      <c r="K302" s="21">
        <f t="shared" si="162"/>
        <v>15.190000000000001</v>
      </c>
      <c r="L302" s="25">
        <f aca="true" t="shared" si="178" ref="L302:O302">+L303+L304</f>
        <v>-3.58</v>
      </c>
      <c r="M302" s="25">
        <f t="shared" si="178"/>
        <v>-0.2</v>
      </c>
      <c r="N302" s="25">
        <f t="shared" si="178"/>
        <v>10.8</v>
      </c>
      <c r="O302" s="25">
        <f t="shared" si="178"/>
        <v>-11.969999999999999</v>
      </c>
      <c r="P302" s="26">
        <f t="shared" si="137"/>
        <v>-4.949999999999998</v>
      </c>
      <c r="Q302" s="25">
        <f>+Q303+Q304</f>
        <v>-4.58</v>
      </c>
    </row>
    <row r="303" spans="1:17" ht="15">
      <c r="A303" s="16" t="s">
        <v>124</v>
      </c>
      <c r="B303" s="25">
        <v>0.34</v>
      </c>
      <c r="C303" s="25">
        <v>0.22</v>
      </c>
      <c r="D303" s="25">
        <v>0.58</v>
      </c>
      <c r="E303" s="25">
        <v>0.24</v>
      </c>
      <c r="F303" s="21">
        <f t="shared" si="160"/>
        <v>1.3800000000000001</v>
      </c>
      <c r="G303" s="25">
        <v>0.34</v>
      </c>
      <c r="H303" s="25">
        <v>0.85</v>
      </c>
      <c r="I303" s="25">
        <v>0.82</v>
      </c>
      <c r="J303" s="25">
        <v>0.44</v>
      </c>
      <c r="K303" s="21">
        <f t="shared" si="162"/>
        <v>2.4499999999999997</v>
      </c>
      <c r="L303" s="25">
        <v>0.55</v>
      </c>
      <c r="M303" s="25">
        <v>0.46</v>
      </c>
      <c r="N303" s="25">
        <v>0.16</v>
      </c>
      <c r="O303" s="25">
        <v>0.81</v>
      </c>
      <c r="P303" s="26">
        <f t="shared" si="137"/>
        <v>1.98</v>
      </c>
      <c r="Q303" s="42">
        <v>1.1500000000000001</v>
      </c>
    </row>
    <row r="304" spans="1:17" ht="15">
      <c r="A304" s="16" t="s">
        <v>125</v>
      </c>
      <c r="B304" s="25">
        <v>0.06</v>
      </c>
      <c r="C304" s="25"/>
      <c r="D304" s="25">
        <v>4.57</v>
      </c>
      <c r="E304" s="25">
        <v>5.17</v>
      </c>
      <c r="F304" s="21">
        <f t="shared" si="160"/>
        <v>9.8</v>
      </c>
      <c r="G304" s="25">
        <v>-5.08</v>
      </c>
      <c r="H304" s="25">
        <v>-0.06</v>
      </c>
      <c r="I304" s="25">
        <v>14.48</v>
      </c>
      <c r="J304" s="25">
        <v>3.4</v>
      </c>
      <c r="K304" s="21">
        <f t="shared" si="162"/>
        <v>12.74</v>
      </c>
      <c r="L304" s="25">
        <v>-4.13</v>
      </c>
      <c r="M304" s="25">
        <v>-0.66</v>
      </c>
      <c r="N304" s="25">
        <v>10.64</v>
      </c>
      <c r="O304" s="25">
        <v>-12.78</v>
      </c>
      <c r="P304" s="26">
        <f t="shared" si="137"/>
        <v>-6.929999999999999</v>
      </c>
      <c r="Q304" s="42">
        <v>-5.73</v>
      </c>
    </row>
    <row r="305" spans="1:17" ht="15">
      <c r="A305" s="16" t="s">
        <v>126</v>
      </c>
      <c r="B305" s="22">
        <f>+B306+B310</f>
        <v>76.9</v>
      </c>
      <c r="C305" s="22">
        <f aca="true" t="shared" si="179" ref="C305:E305">+C306+C310</f>
        <v>8.18</v>
      </c>
      <c r="D305" s="22">
        <f t="shared" si="179"/>
        <v>47.85</v>
      </c>
      <c r="E305" s="22">
        <f t="shared" si="179"/>
        <v>152.55</v>
      </c>
      <c r="F305" s="21">
        <f t="shared" si="160"/>
        <v>285.48</v>
      </c>
      <c r="G305" s="22">
        <f>+G306+G310</f>
        <v>82.89</v>
      </c>
      <c r="H305" s="22">
        <f aca="true" t="shared" si="180" ref="H305:J305">+H306+H310</f>
        <v>24.21</v>
      </c>
      <c r="I305" s="22">
        <f t="shared" si="180"/>
        <v>62.870000000000005</v>
      </c>
      <c r="J305" s="22">
        <f t="shared" si="180"/>
        <v>114.94</v>
      </c>
      <c r="K305" s="21">
        <f t="shared" si="162"/>
        <v>284.90999999999997</v>
      </c>
      <c r="L305" s="22">
        <f>+L306+L310</f>
        <v>137.42000000000002</v>
      </c>
      <c r="M305" s="22">
        <f aca="true" t="shared" si="181" ref="M305:O305">+M306+M310</f>
        <v>9.120000000000005</v>
      </c>
      <c r="N305" s="22">
        <f t="shared" si="181"/>
        <v>89.03999999999999</v>
      </c>
      <c r="O305" s="22">
        <f t="shared" si="181"/>
        <v>117.52000000000001</v>
      </c>
      <c r="P305" s="23">
        <f t="shared" si="137"/>
        <v>353.1</v>
      </c>
      <c r="Q305" s="22">
        <f>+Q306+Q310</f>
        <v>146.11</v>
      </c>
    </row>
    <row r="306" spans="1:19" ht="15">
      <c r="A306" s="16" t="s">
        <v>120</v>
      </c>
      <c r="B306" s="22">
        <f>+B307+B309</f>
        <v>42.67</v>
      </c>
      <c r="C306" s="22">
        <f aca="true" t="shared" si="182" ref="C306:E306">+C307+C309</f>
        <v>52.43</v>
      </c>
      <c r="D306" s="22">
        <f t="shared" si="182"/>
        <v>-2.49</v>
      </c>
      <c r="E306" s="22">
        <f t="shared" si="182"/>
        <v>40.93000000000001</v>
      </c>
      <c r="F306" s="21">
        <f t="shared" si="160"/>
        <v>133.54000000000002</v>
      </c>
      <c r="G306" s="22">
        <f>+G307+G309</f>
        <v>63.59</v>
      </c>
      <c r="H306" s="22">
        <f aca="true" t="shared" si="183" ref="H306:J306">+H307+H309</f>
        <v>43.11</v>
      </c>
      <c r="I306" s="22">
        <f t="shared" si="183"/>
        <v>43.92</v>
      </c>
      <c r="J306" s="22">
        <f t="shared" si="183"/>
        <v>28.9</v>
      </c>
      <c r="K306" s="21">
        <f t="shared" si="162"/>
        <v>179.52</v>
      </c>
      <c r="L306" s="22">
        <f>+L307+L309</f>
        <v>46.900000000000006</v>
      </c>
      <c r="M306" s="22">
        <f aca="true" t="shared" si="184" ref="M306:O306">+M307+M309</f>
        <v>81.73</v>
      </c>
      <c r="N306" s="22">
        <f t="shared" si="184"/>
        <v>55.91</v>
      </c>
      <c r="O306" s="22">
        <f t="shared" si="184"/>
        <v>30.93</v>
      </c>
      <c r="P306" s="23">
        <f t="shared" si="137"/>
        <v>215.47</v>
      </c>
      <c r="Q306" s="22">
        <f>+Q307+Q309</f>
        <v>61.99000000000001</v>
      </c>
      <c r="S306" s="4"/>
    </row>
    <row r="307" spans="1:19" ht="15">
      <c r="A307" s="16" t="s">
        <v>121</v>
      </c>
      <c r="B307" s="22">
        <f>B308</f>
        <v>39.1</v>
      </c>
      <c r="C307" s="22">
        <f aca="true" t="shared" si="185" ref="C307:E307">C308</f>
        <v>56.53</v>
      </c>
      <c r="D307" s="22">
        <f t="shared" si="185"/>
        <v>-4.17</v>
      </c>
      <c r="E307" s="22">
        <f t="shared" si="185"/>
        <v>53.09</v>
      </c>
      <c r="F307" s="21">
        <f t="shared" si="160"/>
        <v>144.55</v>
      </c>
      <c r="G307" s="22">
        <f>G308</f>
        <v>49.07</v>
      </c>
      <c r="H307" s="22">
        <f aca="true" t="shared" si="186" ref="H307:J307">H308</f>
        <v>22.73</v>
      </c>
      <c r="I307" s="22">
        <f t="shared" si="186"/>
        <v>34.94</v>
      </c>
      <c r="J307" s="22">
        <f t="shared" si="186"/>
        <v>53.58</v>
      </c>
      <c r="K307" s="21">
        <f t="shared" si="162"/>
        <v>160.32</v>
      </c>
      <c r="L307" s="22">
        <f aca="true" t="shared" si="187" ref="L307:O307">+L308</f>
        <v>36.06</v>
      </c>
      <c r="M307" s="22">
        <f t="shared" si="187"/>
        <v>66.47</v>
      </c>
      <c r="N307" s="22">
        <f t="shared" si="187"/>
        <v>15.37</v>
      </c>
      <c r="O307" s="22">
        <f t="shared" si="187"/>
        <v>37.47</v>
      </c>
      <c r="P307" s="23">
        <f t="shared" si="137"/>
        <v>155.37</v>
      </c>
      <c r="Q307" s="22">
        <f>+Q308</f>
        <v>21.220000000000006</v>
      </c>
      <c r="S307" s="4"/>
    </row>
    <row r="308" spans="1:17" ht="15">
      <c r="A308" s="16" t="s">
        <v>127</v>
      </c>
      <c r="B308" s="25">
        <v>39.1</v>
      </c>
      <c r="C308" s="25">
        <v>56.53</v>
      </c>
      <c r="D308" s="25">
        <v>-4.17</v>
      </c>
      <c r="E308" s="25">
        <v>53.09</v>
      </c>
      <c r="F308" s="21">
        <f t="shared" si="160"/>
        <v>144.55</v>
      </c>
      <c r="G308" s="25">
        <v>49.07</v>
      </c>
      <c r="H308" s="25">
        <v>22.73</v>
      </c>
      <c r="I308" s="25">
        <v>34.94</v>
      </c>
      <c r="J308" s="25">
        <v>53.58</v>
      </c>
      <c r="K308" s="21">
        <f t="shared" si="162"/>
        <v>160.32</v>
      </c>
      <c r="L308" s="25">
        <v>36.06</v>
      </c>
      <c r="M308" s="25">
        <v>66.47</v>
      </c>
      <c r="N308" s="25">
        <v>15.37</v>
      </c>
      <c r="O308" s="25">
        <v>37.47</v>
      </c>
      <c r="P308" s="23">
        <f t="shared" si="137"/>
        <v>155.37</v>
      </c>
      <c r="Q308" s="22">
        <v>21.220000000000006</v>
      </c>
    </row>
    <row r="309" spans="1:17" ht="15">
      <c r="A309" s="16" t="s">
        <v>128</v>
      </c>
      <c r="B309" s="25">
        <v>3.57</v>
      </c>
      <c r="C309" s="25">
        <v>-4.1</v>
      </c>
      <c r="D309" s="25">
        <v>1.68</v>
      </c>
      <c r="E309" s="25">
        <v>-12.16</v>
      </c>
      <c r="F309" s="21">
        <f t="shared" si="160"/>
        <v>-11.01</v>
      </c>
      <c r="G309" s="25">
        <v>14.52</v>
      </c>
      <c r="H309" s="25">
        <v>20.38</v>
      </c>
      <c r="I309" s="25">
        <v>8.98</v>
      </c>
      <c r="J309" s="25">
        <v>-24.68</v>
      </c>
      <c r="K309" s="21">
        <f t="shared" si="162"/>
        <v>19.199999999999996</v>
      </c>
      <c r="L309" s="25">
        <v>10.84</v>
      </c>
      <c r="M309" s="25">
        <v>15.26</v>
      </c>
      <c r="N309" s="25">
        <v>40.54</v>
      </c>
      <c r="O309" s="25">
        <v>-6.54</v>
      </c>
      <c r="P309" s="26">
        <f t="shared" si="137"/>
        <v>60.1</v>
      </c>
      <c r="Q309" s="25">
        <v>40.77</v>
      </c>
    </row>
    <row r="310" spans="1:17" ht="15">
      <c r="A310" s="16" t="s">
        <v>123</v>
      </c>
      <c r="B310" s="25">
        <f>+B311</f>
        <v>34.23</v>
      </c>
      <c r="C310" s="25">
        <f aca="true" t="shared" si="188" ref="C310:E310">+C311</f>
        <v>-44.25</v>
      </c>
      <c r="D310" s="25">
        <f t="shared" si="188"/>
        <v>50.34</v>
      </c>
      <c r="E310" s="25">
        <f t="shared" si="188"/>
        <v>111.62</v>
      </c>
      <c r="F310" s="21">
        <f t="shared" si="160"/>
        <v>151.94</v>
      </c>
      <c r="G310" s="25">
        <f>+G311</f>
        <v>19.3</v>
      </c>
      <c r="H310" s="25">
        <f aca="true" t="shared" si="189" ref="H310:J310">+H311</f>
        <v>-18.9</v>
      </c>
      <c r="I310" s="25">
        <f t="shared" si="189"/>
        <v>18.95</v>
      </c>
      <c r="J310" s="25">
        <f t="shared" si="189"/>
        <v>86.04</v>
      </c>
      <c r="K310" s="21">
        <f t="shared" si="162"/>
        <v>105.39000000000001</v>
      </c>
      <c r="L310" s="25">
        <f>+L311</f>
        <v>90.52</v>
      </c>
      <c r="M310" s="25">
        <f aca="true" t="shared" si="190" ref="M310:O310">+M311</f>
        <v>-72.61</v>
      </c>
      <c r="N310" s="25">
        <f t="shared" si="190"/>
        <v>33.13</v>
      </c>
      <c r="O310" s="25">
        <f t="shared" si="190"/>
        <v>86.59</v>
      </c>
      <c r="P310" s="26">
        <f t="shared" si="137"/>
        <v>137.63</v>
      </c>
      <c r="Q310" s="25">
        <f>+Q311</f>
        <v>84.12</v>
      </c>
    </row>
    <row r="311" spans="1:17" ht="15">
      <c r="A311" s="16" t="s">
        <v>124</v>
      </c>
      <c r="B311" s="25">
        <v>34.23</v>
      </c>
      <c r="C311" s="25">
        <v>-44.25</v>
      </c>
      <c r="D311" s="25">
        <v>50.34</v>
      </c>
      <c r="E311" s="25">
        <v>111.62</v>
      </c>
      <c r="F311" s="21">
        <f t="shared" si="160"/>
        <v>151.94</v>
      </c>
      <c r="G311" s="25">
        <v>19.3</v>
      </c>
      <c r="H311" s="25">
        <v>-18.9</v>
      </c>
      <c r="I311" s="25">
        <v>18.95</v>
      </c>
      <c r="J311" s="25">
        <v>86.04</v>
      </c>
      <c r="K311" s="21">
        <f t="shared" si="162"/>
        <v>105.39000000000001</v>
      </c>
      <c r="L311" s="25">
        <v>90.52</v>
      </c>
      <c r="M311" s="25">
        <v>-72.61</v>
      </c>
      <c r="N311" s="25">
        <v>33.13</v>
      </c>
      <c r="O311" s="25">
        <v>86.59</v>
      </c>
      <c r="P311" s="26">
        <f t="shared" si="137"/>
        <v>137.63</v>
      </c>
      <c r="Q311" s="25">
        <v>84.12</v>
      </c>
    </row>
    <row r="312" spans="1:17" s="14" customFormat="1" ht="15">
      <c r="A312" s="11" t="s">
        <v>129</v>
      </c>
      <c r="B312" s="43">
        <f>+B313-B324</f>
        <v>-9.81</v>
      </c>
      <c r="C312" s="43">
        <f aca="true" t="shared" si="191" ref="C312:E312">+C313-C324</f>
        <v>-0.12000000000000001</v>
      </c>
      <c r="D312" s="43">
        <f t="shared" si="191"/>
        <v>-10.24</v>
      </c>
      <c r="E312" s="43">
        <f t="shared" si="191"/>
        <v>-1.1700000000000002</v>
      </c>
      <c r="F312" s="38">
        <f t="shared" si="160"/>
        <v>-21.340000000000003</v>
      </c>
      <c r="G312" s="43">
        <f>+G313-G324</f>
        <v>-1.9800000000000002</v>
      </c>
      <c r="H312" s="43">
        <f aca="true" t="shared" si="192" ref="H312:J312">+H313-H324</f>
        <v>-4.369999999999999</v>
      </c>
      <c r="I312" s="43">
        <f t="shared" si="192"/>
        <v>-0.5000000000000001</v>
      </c>
      <c r="J312" s="43">
        <f t="shared" si="192"/>
        <v>-2.9099999999999997</v>
      </c>
      <c r="K312" s="38">
        <f t="shared" si="162"/>
        <v>-9.76</v>
      </c>
      <c r="L312" s="43">
        <f>+L313-L324</f>
        <v>-5.1899999999999995</v>
      </c>
      <c r="M312" s="43">
        <f aca="true" t="shared" si="193" ref="M312:O312">+M313-M324</f>
        <v>-4.15</v>
      </c>
      <c r="N312" s="43">
        <f t="shared" si="193"/>
        <v>-0.92</v>
      </c>
      <c r="O312" s="43">
        <f t="shared" si="193"/>
        <v>-2.92</v>
      </c>
      <c r="P312" s="44">
        <f t="shared" si="137"/>
        <v>-13.18</v>
      </c>
      <c r="Q312" s="43">
        <f>+Q313-Q324</f>
        <v>-0.8500000000000001</v>
      </c>
    </row>
    <row r="313" spans="1:17" ht="15">
      <c r="A313" s="16" t="s">
        <v>119</v>
      </c>
      <c r="B313" s="22">
        <f>+B314+B317</f>
        <v>-7.98</v>
      </c>
      <c r="C313" s="22">
        <f aca="true" t="shared" si="194" ref="C313:E313">+C314+C317</f>
        <v>-0.1</v>
      </c>
      <c r="D313" s="22">
        <f t="shared" si="194"/>
        <v>0.010000000000000009</v>
      </c>
      <c r="E313" s="22">
        <f t="shared" si="194"/>
        <v>1.09</v>
      </c>
      <c r="F313" s="21">
        <f t="shared" si="160"/>
        <v>-6.98</v>
      </c>
      <c r="G313" s="22">
        <f>+G314+G317</f>
        <v>-0.5700000000000001</v>
      </c>
      <c r="H313" s="22">
        <f aca="true" t="shared" si="195" ref="H313:J313">+H314+H317</f>
        <v>1.06</v>
      </c>
      <c r="I313" s="22">
        <f t="shared" si="195"/>
        <v>0.35</v>
      </c>
      <c r="J313" s="22">
        <f t="shared" si="195"/>
        <v>-0.44</v>
      </c>
      <c r="K313" s="21">
        <f t="shared" si="162"/>
        <v>0.39999999999999997</v>
      </c>
      <c r="L313" s="22">
        <f>+L314+L317</f>
        <v>-2</v>
      </c>
      <c r="M313" s="22">
        <f aca="true" t="shared" si="196" ref="M313:O313">+M314+M317</f>
        <v>0.14</v>
      </c>
      <c r="N313" s="22">
        <f t="shared" si="196"/>
        <v>-0.15</v>
      </c>
      <c r="O313" s="22">
        <f t="shared" si="196"/>
        <v>-0.86</v>
      </c>
      <c r="P313" s="23">
        <f t="shared" si="137"/>
        <v>-2.8699999999999997</v>
      </c>
      <c r="Q313" s="22">
        <f>+Q314+Q317</f>
        <v>1.0099999999999998</v>
      </c>
    </row>
    <row r="314" spans="1:17" ht="15">
      <c r="A314" s="16" t="s">
        <v>120</v>
      </c>
      <c r="B314" s="25">
        <f>+B315</f>
        <v>0.01</v>
      </c>
      <c r="C314" s="25">
        <f aca="true" t="shared" si="197" ref="C314:E314">+C315</f>
        <v>0.01</v>
      </c>
      <c r="D314" s="25">
        <f t="shared" si="197"/>
        <v>0.16</v>
      </c>
      <c r="E314" s="25">
        <f t="shared" si="197"/>
        <v>0</v>
      </c>
      <c r="F314" s="21">
        <f t="shared" si="160"/>
        <v>0.18</v>
      </c>
      <c r="G314" s="25">
        <f>+G315</f>
        <v>0</v>
      </c>
      <c r="H314" s="25">
        <f aca="true" t="shared" si="198" ref="H314:J314">+H315</f>
        <v>0.88</v>
      </c>
      <c r="I314" s="25">
        <f t="shared" si="198"/>
        <v>0.03</v>
      </c>
      <c r="J314" s="25">
        <f t="shared" si="198"/>
        <v>-0.78</v>
      </c>
      <c r="K314" s="21">
        <f t="shared" si="162"/>
        <v>0.13</v>
      </c>
      <c r="L314" s="25">
        <f>+L315</f>
        <v>-0.14</v>
      </c>
      <c r="M314" s="25">
        <f aca="true" t="shared" si="199" ref="M314:O314">+M315</f>
        <v>0</v>
      </c>
      <c r="N314" s="25">
        <f t="shared" si="199"/>
        <v>-0.03</v>
      </c>
      <c r="O314" s="25">
        <f t="shared" si="199"/>
        <v>0</v>
      </c>
      <c r="P314" s="26">
        <f t="shared" si="137"/>
        <v>-0.17</v>
      </c>
      <c r="Q314" s="25">
        <f>+Q315</f>
        <v>1.15</v>
      </c>
    </row>
    <row r="315" spans="1:17" ht="15">
      <c r="A315" s="16" t="s">
        <v>130</v>
      </c>
      <c r="B315" s="45">
        <f>B316</f>
        <v>0.01</v>
      </c>
      <c r="C315" s="45">
        <f aca="true" t="shared" si="200" ref="C315:E315">C316</f>
        <v>0.01</v>
      </c>
      <c r="D315" s="45">
        <f t="shared" si="200"/>
        <v>0.16</v>
      </c>
      <c r="E315" s="45">
        <f t="shared" si="200"/>
        <v>0</v>
      </c>
      <c r="F315" s="21">
        <f t="shared" si="160"/>
        <v>0.18</v>
      </c>
      <c r="G315" s="45">
        <f>G316</f>
        <v>0</v>
      </c>
      <c r="H315" s="45">
        <f aca="true" t="shared" si="201" ref="H315:J315">H316</f>
        <v>0.88</v>
      </c>
      <c r="I315" s="45">
        <f t="shared" si="201"/>
        <v>0.03</v>
      </c>
      <c r="J315" s="45">
        <f t="shared" si="201"/>
        <v>-0.78</v>
      </c>
      <c r="K315" s="21">
        <f t="shared" si="162"/>
        <v>0.13</v>
      </c>
      <c r="L315" s="45">
        <f aca="true" t="shared" si="202" ref="L315:O315">+L316</f>
        <v>-0.14</v>
      </c>
      <c r="M315" s="45">
        <f t="shared" si="202"/>
        <v>0</v>
      </c>
      <c r="N315" s="45">
        <f t="shared" si="202"/>
        <v>-0.03</v>
      </c>
      <c r="O315" s="45">
        <f t="shared" si="202"/>
        <v>0</v>
      </c>
      <c r="P315" s="46">
        <f t="shared" si="137"/>
        <v>-0.17</v>
      </c>
      <c r="Q315" s="45">
        <f>+Q316</f>
        <v>1.15</v>
      </c>
    </row>
    <row r="316" spans="1:17" ht="15">
      <c r="A316" s="16" t="s">
        <v>131</v>
      </c>
      <c r="B316" s="25">
        <v>0.01</v>
      </c>
      <c r="C316" s="25">
        <v>0.01</v>
      </c>
      <c r="D316" s="25">
        <v>0.16</v>
      </c>
      <c r="E316" s="25">
        <v>0</v>
      </c>
      <c r="F316" s="21">
        <f t="shared" si="160"/>
        <v>0.18</v>
      </c>
      <c r="G316" s="25">
        <v>0</v>
      </c>
      <c r="H316" s="25">
        <v>0.88</v>
      </c>
      <c r="I316" s="25">
        <v>0.03</v>
      </c>
      <c r="J316" s="25">
        <v>-0.78</v>
      </c>
      <c r="K316" s="21">
        <f t="shared" si="162"/>
        <v>0.13</v>
      </c>
      <c r="L316" s="25">
        <v>-0.14</v>
      </c>
      <c r="M316" s="25">
        <v>0</v>
      </c>
      <c r="N316" s="25">
        <v>-0.03</v>
      </c>
      <c r="O316" s="25">
        <v>0</v>
      </c>
      <c r="P316" s="26">
        <f t="shared" si="137"/>
        <v>-0.17</v>
      </c>
      <c r="Q316" s="25">
        <v>1.15</v>
      </c>
    </row>
    <row r="317" spans="1:17" ht="15">
      <c r="A317" s="16" t="s">
        <v>132</v>
      </c>
      <c r="B317" s="45">
        <f>+B318+B320</f>
        <v>-7.99</v>
      </c>
      <c r="C317" s="45">
        <f aca="true" t="shared" si="203" ref="C317:E317">+C318+C320</f>
        <v>-0.11</v>
      </c>
      <c r="D317" s="45">
        <f t="shared" si="203"/>
        <v>-0.15</v>
      </c>
      <c r="E317" s="45">
        <f t="shared" si="203"/>
        <v>1.09</v>
      </c>
      <c r="F317" s="21">
        <f t="shared" si="160"/>
        <v>-7.16</v>
      </c>
      <c r="G317" s="45">
        <f>+G318+G320</f>
        <v>-0.5700000000000001</v>
      </c>
      <c r="H317" s="45">
        <f aca="true" t="shared" si="204" ref="H317:J317">+H318+H320</f>
        <v>0.18</v>
      </c>
      <c r="I317" s="45">
        <f t="shared" si="204"/>
        <v>0.32</v>
      </c>
      <c r="J317" s="45">
        <f t="shared" si="204"/>
        <v>0.34</v>
      </c>
      <c r="K317" s="21">
        <f t="shared" si="162"/>
        <v>0.26999999999999996</v>
      </c>
      <c r="L317" s="45">
        <f>+L318+L320</f>
        <v>-1.86</v>
      </c>
      <c r="M317" s="45">
        <f aca="true" t="shared" si="205" ref="M317:O317">+M318+M320</f>
        <v>0.14</v>
      </c>
      <c r="N317" s="45">
        <f t="shared" si="205"/>
        <v>-0.12</v>
      </c>
      <c r="O317" s="45">
        <f t="shared" si="205"/>
        <v>-0.86</v>
      </c>
      <c r="P317" s="46">
        <f t="shared" si="137"/>
        <v>-2.7</v>
      </c>
      <c r="Q317" s="45">
        <f>+Q318+Q320</f>
        <v>-0.14</v>
      </c>
    </row>
    <row r="318" spans="1:17" ht="15">
      <c r="A318" s="16" t="s">
        <v>133</v>
      </c>
      <c r="B318" s="45">
        <f aca="true" t="shared" si="206" ref="B318:E318">+B319</f>
        <v>-7.99</v>
      </c>
      <c r="C318" s="45">
        <f t="shared" si="206"/>
        <v>-0.11</v>
      </c>
      <c r="D318" s="45">
        <f t="shared" si="206"/>
        <v>-0.15</v>
      </c>
      <c r="E318" s="45">
        <f t="shared" si="206"/>
        <v>1.09</v>
      </c>
      <c r="F318" s="21">
        <f t="shared" si="160"/>
        <v>-7.16</v>
      </c>
      <c r="G318" s="45">
        <f aca="true" t="shared" si="207" ref="G318:J318">+G319</f>
        <v>-0.54</v>
      </c>
      <c r="H318" s="45">
        <f t="shared" si="207"/>
        <v>0.18</v>
      </c>
      <c r="I318" s="45">
        <f t="shared" si="207"/>
        <v>0.32</v>
      </c>
      <c r="J318" s="45">
        <f t="shared" si="207"/>
        <v>0.34</v>
      </c>
      <c r="K318" s="21">
        <f t="shared" si="162"/>
        <v>0.3</v>
      </c>
      <c r="L318" s="45">
        <f aca="true" t="shared" si="208" ref="L318:O318">+L319</f>
        <v>-0.25</v>
      </c>
      <c r="M318" s="45">
        <f t="shared" si="208"/>
        <v>0.14</v>
      </c>
      <c r="N318" s="45">
        <f t="shared" si="208"/>
        <v>-0.12</v>
      </c>
      <c r="O318" s="45">
        <f t="shared" si="208"/>
        <v>-0.86</v>
      </c>
      <c r="P318" s="46">
        <f t="shared" si="137"/>
        <v>-1.0899999999999999</v>
      </c>
      <c r="Q318" s="45">
        <f>+Q319</f>
        <v>-0.14</v>
      </c>
    </row>
    <row r="319" spans="1:17" ht="15">
      <c r="A319" s="16" t="s">
        <v>134</v>
      </c>
      <c r="B319" s="45">
        <v>-7.99</v>
      </c>
      <c r="C319" s="45">
        <v>-0.11</v>
      </c>
      <c r="D319" s="45">
        <v>-0.15</v>
      </c>
      <c r="E319" s="45">
        <v>1.09</v>
      </c>
      <c r="F319" s="21">
        <f t="shared" si="160"/>
        <v>-7.16</v>
      </c>
      <c r="G319" s="45">
        <v>-0.54</v>
      </c>
      <c r="H319" s="45">
        <v>0.18</v>
      </c>
      <c r="I319" s="45">
        <v>0.32</v>
      </c>
      <c r="J319" s="45">
        <v>0.34</v>
      </c>
      <c r="K319" s="21">
        <f t="shared" si="162"/>
        <v>0.3</v>
      </c>
      <c r="L319" s="45">
        <v>-0.25</v>
      </c>
      <c r="M319" s="45">
        <v>0.14</v>
      </c>
      <c r="N319" s="45">
        <v>-0.12</v>
      </c>
      <c r="O319" s="45">
        <v>-0.86</v>
      </c>
      <c r="P319" s="46">
        <f t="shared" si="137"/>
        <v>-1.0899999999999999</v>
      </c>
      <c r="Q319" s="45">
        <v>-0.14</v>
      </c>
    </row>
    <row r="320" spans="1:17" ht="15">
      <c r="A320" s="16" t="s">
        <v>130</v>
      </c>
      <c r="B320" s="45">
        <f>+B321</f>
        <v>0</v>
      </c>
      <c r="C320" s="45">
        <f aca="true" t="shared" si="209" ref="C320:E320">+C321</f>
        <v>0</v>
      </c>
      <c r="D320" s="45">
        <f t="shared" si="209"/>
        <v>0</v>
      </c>
      <c r="E320" s="45">
        <f t="shared" si="209"/>
        <v>0</v>
      </c>
      <c r="F320" s="21">
        <f t="shared" si="160"/>
        <v>0</v>
      </c>
      <c r="G320" s="45">
        <f>+G321</f>
        <v>-0.03</v>
      </c>
      <c r="H320" s="45">
        <f aca="true" t="shared" si="210" ref="H320:J320">+H321</f>
        <v>0</v>
      </c>
      <c r="I320" s="45">
        <f t="shared" si="210"/>
        <v>0</v>
      </c>
      <c r="J320" s="45">
        <f t="shared" si="210"/>
        <v>0</v>
      </c>
      <c r="K320" s="21">
        <f t="shared" si="162"/>
        <v>-0.03</v>
      </c>
      <c r="L320" s="45">
        <f>+L321</f>
        <v>-1.61</v>
      </c>
      <c r="M320" s="45">
        <f aca="true" t="shared" si="211" ref="M320:O320">+M321</f>
        <v>0</v>
      </c>
      <c r="N320" s="45">
        <f t="shared" si="211"/>
        <v>0</v>
      </c>
      <c r="O320" s="45">
        <f t="shared" si="211"/>
        <v>0</v>
      </c>
      <c r="P320" s="46">
        <f t="shared" si="137"/>
        <v>-1.61</v>
      </c>
      <c r="Q320" s="45">
        <f>+Q321</f>
        <v>0</v>
      </c>
    </row>
    <row r="321" spans="1:17" ht="15">
      <c r="A321" s="16" t="s">
        <v>134</v>
      </c>
      <c r="B321" s="45">
        <f>+B323</f>
        <v>0</v>
      </c>
      <c r="C321" s="45">
        <f aca="true" t="shared" si="212" ref="C321:E321">+C323</f>
        <v>0</v>
      </c>
      <c r="D321" s="45">
        <f t="shared" si="212"/>
        <v>0</v>
      </c>
      <c r="E321" s="45">
        <f t="shared" si="212"/>
        <v>0</v>
      </c>
      <c r="F321" s="21">
        <f t="shared" si="160"/>
        <v>0</v>
      </c>
      <c r="G321" s="45">
        <f>+G323</f>
        <v>-0.03</v>
      </c>
      <c r="H321" s="45">
        <f aca="true" t="shared" si="213" ref="H321:J321">+H323</f>
        <v>0</v>
      </c>
      <c r="I321" s="45">
        <f t="shared" si="213"/>
        <v>0</v>
      </c>
      <c r="J321" s="45">
        <f t="shared" si="213"/>
        <v>0</v>
      </c>
      <c r="K321" s="21">
        <f t="shared" si="162"/>
        <v>-0.03</v>
      </c>
      <c r="L321" s="45">
        <f>+L323</f>
        <v>-1.61</v>
      </c>
      <c r="M321" s="45">
        <f aca="true" t="shared" si="214" ref="M321:O321">+M323</f>
        <v>0</v>
      </c>
      <c r="N321" s="45">
        <f t="shared" si="214"/>
        <v>0</v>
      </c>
      <c r="O321" s="45">
        <f t="shared" si="214"/>
        <v>0</v>
      </c>
      <c r="P321" s="46">
        <f t="shared" si="137"/>
        <v>-1.61</v>
      </c>
      <c r="Q321" s="45">
        <f>+Q323</f>
        <v>0</v>
      </c>
    </row>
    <row r="322" spans="1:17" ht="15">
      <c r="A322" s="16" t="s">
        <v>131</v>
      </c>
      <c r="B322" s="25">
        <f>+B323</f>
        <v>0</v>
      </c>
      <c r="C322" s="25">
        <f aca="true" t="shared" si="215" ref="C322:E322">+C323</f>
        <v>0</v>
      </c>
      <c r="D322" s="25">
        <f t="shared" si="215"/>
        <v>0</v>
      </c>
      <c r="E322" s="25">
        <f t="shared" si="215"/>
        <v>0</v>
      </c>
      <c r="F322" s="21">
        <f t="shared" si="160"/>
        <v>0</v>
      </c>
      <c r="G322" s="25">
        <f>+G323</f>
        <v>-0.03</v>
      </c>
      <c r="H322" s="25">
        <f aca="true" t="shared" si="216" ref="H322:J322">+H323</f>
        <v>0</v>
      </c>
      <c r="I322" s="25">
        <f t="shared" si="216"/>
        <v>0</v>
      </c>
      <c r="J322" s="25">
        <f t="shared" si="216"/>
        <v>0</v>
      </c>
      <c r="K322" s="21">
        <f t="shared" si="162"/>
        <v>-0.03</v>
      </c>
      <c r="L322" s="25">
        <f>+L323</f>
        <v>-1.61</v>
      </c>
      <c r="M322" s="25">
        <f aca="true" t="shared" si="217" ref="M322:O322">+M323</f>
        <v>0</v>
      </c>
      <c r="N322" s="25">
        <f t="shared" si="217"/>
        <v>0</v>
      </c>
      <c r="O322" s="25">
        <f t="shared" si="217"/>
        <v>0</v>
      </c>
      <c r="P322" s="26">
        <f t="shared" si="137"/>
        <v>-1.61</v>
      </c>
      <c r="Q322" s="25">
        <f>+Q323</f>
        <v>0</v>
      </c>
    </row>
    <row r="323" spans="1:17" ht="15">
      <c r="A323" s="16" t="s">
        <v>135</v>
      </c>
      <c r="B323" s="45">
        <v>0</v>
      </c>
      <c r="C323" s="45">
        <v>0</v>
      </c>
      <c r="D323" s="45">
        <v>0</v>
      </c>
      <c r="E323" s="45">
        <v>0</v>
      </c>
      <c r="F323" s="21">
        <f t="shared" si="160"/>
        <v>0</v>
      </c>
      <c r="G323" s="45">
        <v>-0.03</v>
      </c>
      <c r="H323" s="45">
        <v>0</v>
      </c>
      <c r="I323" s="45">
        <v>0</v>
      </c>
      <c r="J323" s="45">
        <v>0</v>
      </c>
      <c r="K323" s="21">
        <f t="shared" si="162"/>
        <v>-0.03</v>
      </c>
      <c r="L323" s="45">
        <v>-1.61</v>
      </c>
      <c r="M323" s="45">
        <v>0</v>
      </c>
      <c r="N323" s="45">
        <v>0</v>
      </c>
      <c r="O323" s="45">
        <v>0</v>
      </c>
      <c r="P323" s="46">
        <f t="shared" si="137"/>
        <v>-1.61</v>
      </c>
      <c r="Q323" s="45"/>
    </row>
    <row r="324" spans="1:17" ht="15">
      <c r="A324" s="16" t="s">
        <v>126</v>
      </c>
      <c r="B324" s="22">
        <f>+B325+B329</f>
        <v>1.83</v>
      </c>
      <c r="C324" s="22">
        <f aca="true" t="shared" si="218" ref="C324:E324">+C325+C329</f>
        <v>0.02</v>
      </c>
      <c r="D324" s="22">
        <f t="shared" si="218"/>
        <v>10.25</v>
      </c>
      <c r="E324" s="22">
        <f t="shared" si="218"/>
        <v>2.2600000000000002</v>
      </c>
      <c r="F324" s="21">
        <f t="shared" si="160"/>
        <v>14.36</v>
      </c>
      <c r="G324" s="22">
        <f>+G325+G329</f>
        <v>1.4100000000000001</v>
      </c>
      <c r="H324" s="22">
        <f aca="true" t="shared" si="219" ref="H324:J324">+H325+H329</f>
        <v>5.43</v>
      </c>
      <c r="I324" s="22">
        <f t="shared" si="219"/>
        <v>0.8500000000000001</v>
      </c>
      <c r="J324" s="22">
        <f t="shared" si="219"/>
        <v>2.4699999999999998</v>
      </c>
      <c r="K324" s="21">
        <f t="shared" si="162"/>
        <v>10.16</v>
      </c>
      <c r="L324" s="22">
        <f>+L325+L329</f>
        <v>3.19</v>
      </c>
      <c r="M324" s="22">
        <f aca="true" t="shared" si="220" ref="M324:O324">+M325+M329</f>
        <v>4.29</v>
      </c>
      <c r="N324" s="22">
        <f t="shared" si="220"/>
        <v>0.77</v>
      </c>
      <c r="O324" s="22">
        <f t="shared" si="220"/>
        <v>2.06</v>
      </c>
      <c r="P324" s="23">
        <f t="shared" si="137"/>
        <v>10.31</v>
      </c>
      <c r="Q324" s="22">
        <f>+Q325+Q329</f>
        <v>1.8599999999999999</v>
      </c>
    </row>
    <row r="325" spans="1:17" ht="15">
      <c r="A325" s="16" t="s">
        <v>120</v>
      </c>
      <c r="B325" s="25">
        <f>+B326+B327</f>
        <v>1.83</v>
      </c>
      <c r="C325" s="25">
        <f aca="true" t="shared" si="221" ref="C325:E325">+C326+C327</f>
        <v>0.02</v>
      </c>
      <c r="D325" s="25">
        <f t="shared" si="221"/>
        <v>10.25</v>
      </c>
      <c r="E325" s="25">
        <f t="shared" si="221"/>
        <v>2.2600000000000002</v>
      </c>
      <c r="F325" s="21">
        <f t="shared" si="160"/>
        <v>14.36</v>
      </c>
      <c r="G325" s="25">
        <f>+G326+G327</f>
        <v>1.28</v>
      </c>
      <c r="H325" s="25">
        <f aca="true" t="shared" si="222" ref="H325:J325">+H326+H327</f>
        <v>5.43</v>
      </c>
      <c r="I325" s="25">
        <f t="shared" si="222"/>
        <v>0.8900000000000001</v>
      </c>
      <c r="J325" s="25">
        <f t="shared" si="222"/>
        <v>2.4699999999999998</v>
      </c>
      <c r="K325" s="21">
        <f t="shared" si="162"/>
        <v>10.07</v>
      </c>
      <c r="L325" s="25">
        <f>+L326+L327</f>
        <v>3.19</v>
      </c>
      <c r="M325" s="25">
        <f aca="true" t="shared" si="223" ref="M325:O325">+M326+M327</f>
        <v>4.29</v>
      </c>
      <c r="N325" s="25">
        <f t="shared" si="223"/>
        <v>0.77</v>
      </c>
      <c r="O325" s="25">
        <f t="shared" si="223"/>
        <v>2.06</v>
      </c>
      <c r="P325" s="26">
        <f t="shared" si="137"/>
        <v>10.31</v>
      </c>
      <c r="Q325" s="25">
        <f>+Q326+Q327</f>
        <v>1.9</v>
      </c>
    </row>
    <row r="326" spans="1:17" ht="15">
      <c r="A326" s="16" t="s">
        <v>133</v>
      </c>
      <c r="B326" s="45">
        <v>1.83</v>
      </c>
      <c r="C326" s="45">
        <v>0</v>
      </c>
      <c r="D326" s="45">
        <v>9.11</v>
      </c>
      <c r="E326" s="45">
        <v>2.16</v>
      </c>
      <c r="F326" s="21">
        <f t="shared" si="160"/>
        <v>13.1</v>
      </c>
      <c r="G326" s="35">
        <v>1.26</v>
      </c>
      <c r="H326" s="35">
        <v>5.37</v>
      </c>
      <c r="I326" s="35">
        <v>1.12</v>
      </c>
      <c r="J326" s="35">
        <v>2.46</v>
      </c>
      <c r="K326" s="21">
        <f t="shared" si="162"/>
        <v>10.21</v>
      </c>
      <c r="L326" s="45">
        <v>3.09</v>
      </c>
      <c r="M326" s="45">
        <v>4.29</v>
      </c>
      <c r="N326" s="45">
        <v>-0.06</v>
      </c>
      <c r="O326" s="45">
        <v>0</v>
      </c>
      <c r="P326" s="46">
        <f aca="true" t="shared" si="224" ref="P326:P393">SUM(L326:O326)</f>
        <v>7.32</v>
      </c>
      <c r="Q326" s="25">
        <v>1.96</v>
      </c>
    </row>
    <row r="327" spans="1:17" ht="15">
      <c r="A327" s="16" t="s">
        <v>130</v>
      </c>
      <c r="B327" s="45">
        <f>+B328</f>
        <v>0</v>
      </c>
      <c r="C327" s="45">
        <f aca="true" t="shared" si="225" ref="C327:E327">+C328</f>
        <v>0.02</v>
      </c>
      <c r="D327" s="45">
        <f t="shared" si="225"/>
        <v>1.14</v>
      </c>
      <c r="E327" s="45">
        <f t="shared" si="225"/>
        <v>0.1</v>
      </c>
      <c r="F327" s="21">
        <f t="shared" si="160"/>
        <v>1.26</v>
      </c>
      <c r="G327" s="45">
        <f>+G328</f>
        <v>0.02</v>
      </c>
      <c r="H327" s="45">
        <f aca="true" t="shared" si="226" ref="H327:J327">+H328</f>
        <v>0.06</v>
      </c>
      <c r="I327" s="45">
        <f t="shared" si="226"/>
        <v>-0.23</v>
      </c>
      <c r="J327" s="45">
        <f t="shared" si="226"/>
        <v>0.01</v>
      </c>
      <c r="K327" s="21">
        <f t="shared" si="162"/>
        <v>-0.14</v>
      </c>
      <c r="L327" s="45">
        <f>+L328</f>
        <v>0.1</v>
      </c>
      <c r="M327" s="45">
        <f aca="true" t="shared" si="227" ref="M327:O327">+M328</f>
        <v>0</v>
      </c>
      <c r="N327" s="45">
        <f t="shared" si="227"/>
        <v>0.83</v>
      </c>
      <c r="O327" s="45">
        <f t="shared" si="227"/>
        <v>2.06</v>
      </c>
      <c r="P327" s="46">
        <f t="shared" si="224"/>
        <v>2.99</v>
      </c>
      <c r="Q327" s="45">
        <f>+Q328</f>
        <v>-0.06</v>
      </c>
    </row>
    <row r="328" spans="1:17" ht="15">
      <c r="A328" s="16" t="s">
        <v>131</v>
      </c>
      <c r="B328" s="25">
        <v>0</v>
      </c>
      <c r="C328" s="25">
        <v>0.02</v>
      </c>
      <c r="D328" s="25">
        <v>1.14</v>
      </c>
      <c r="E328" s="25">
        <v>0.1</v>
      </c>
      <c r="F328" s="21">
        <f t="shared" si="160"/>
        <v>1.26</v>
      </c>
      <c r="G328" s="25">
        <v>0.02</v>
      </c>
      <c r="H328" s="25">
        <v>0.06</v>
      </c>
      <c r="I328" s="25">
        <v>-0.23</v>
      </c>
      <c r="J328" s="25">
        <v>0.01</v>
      </c>
      <c r="K328" s="21">
        <f t="shared" si="162"/>
        <v>-0.14</v>
      </c>
      <c r="L328" s="25">
        <v>0.1</v>
      </c>
      <c r="M328" s="25">
        <v>0</v>
      </c>
      <c r="N328" s="25">
        <v>0.83</v>
      </c>
      <c r="O328" s="25">
        <v>2.06</v>
      </c>
      <c r="P328" s="26">
        <f t="shared" si="224"/>
        <v>2.99</v>
      </c>
      <c r="Q328" s="25">
        <v>-0.06</v>
      </c>
    </row>
    <row r="329" spans="1:17" ht="15">
      <c r="A329" s="16" t="s">
        <v>132</v>
      </c>
      <c r="B329" s="47">
        <f>+B331</f>
        <v>0</v>
      </c>
      <c r="C329" s="47">
        <f aca="true" t="shared" si="228" ref="C329:E329">+C331</f>
        <v>0</v>
      </c>
      <c r="D329" s="47">
        <f t="shared" si="228"/>
        <v>0</v>
      </c>
      <c r="E329" s="47">
        <f t="shared" si="228"/>
        <v>0</v>
      </c>
      <c r="F329" s="48">
        <f t="shared" si="160"/>
        <v>0</v>
      </c>
      <c r="G329" s="47">
        <f>+G331</f>
        <v>0.13</v>
      </c>
      <c r="H329" s="47">
        <f aca="true" t="shared" si="229" ref="H329:J329">+H331</f>
        <v>0</v>
      </c>
      <c r="I329" s="47">
        <f t="shared" si="229"/>
        <v>-0.04</v>
      </c>
      <c r="J329" s="47">
        <f t="shared" si="229"/>
        <v>0</v>
      </c>
      <c r="K329" s="48">
        <f t="shared" si="162"/>
        <v>0.09</v>
      </c>
      <c r="L329" s="47">
        <f>+L331</f>
        <v>0</v>
      </c>
      <c r="M329" s="47">
        <f aca="true" t="shared" si="230" ref="M329:O329">+M331</f>
        <v>0</v>
      </c>
      <c r="N329" s="47">
        <f t="shared" si="230"/>
        <v>0</v>
      </c>
      <c r="O329" s="47">
        <f t="shared" si="230"/>
        <v>0</v>
      </c>
      <c r="P329" s="49">
        <f t="shared" si="224"/>
        <v>0</v>
      </c>
      <c r="Q329" s="47">
        <f>+Q331</f>
        <v>-0.04</v>
      </c>
    </row>
    <row r="330" spans="1:17" ht="15">
      <c r="A330" s="16" t="s">
        <v>130</v>
      </c>
      <c r="B330" s="25">
        <f aca="true" t="shared" si="231" ref="B330:D330">B331</f>
        <v>0</v>
      </c>
      <c r="C330" s="25">
        <f t="shared" si="231"/>
        <v>0</v>
      </c>
      <c r="D330" s="25">
        <f t="shared" si="231"/>
        <v>0</v>
      </c>
      <c r="E330" s="25">
        <f>E331</f>
        <v>0</v>
      </c>
      <c r="F330" s="48">
        <f t="shared" si="160"/>
        <v>0</v>
      </c>
      <c r="G330" s="25">
        <f aca="true" t="shared" si="232" ref="G330:I330">G331</f>
        <v>0.13</v>
      </c>
      <c r="H330" s="25">
        <f t="shared" si="232"/>
        <v>0</v>
      </c>
      <c r="I330" s="25">
        <f t="shared" si="232"/>
        <v>-0.04</v>
      </c>
      <c r="J330" s="25">
        <f>J331</f>
        <v>0</v>
      </c>
      <c r="K330" s="48">
        <f t="shared" si="162"/>
        <v>0.09</v>
      </c>
      <c r="L330" s="25">
        <f aca="true" t="shared" si="233" ref="L330:N330">L331</f>
        <v>0</v>
      </c>
      <c r="M330" s="25">
        <f t="shared" si="233"/>
        <v>0</v>
      </c>
      <c r="N330" s="25">
        <f t="shared" si="233"/>
        <v>0</v>
      </c>
      <c r="O330" s="25">
        <f>O331</f>
        <v>0</v>
      </c>
      <c r="P330" s="49">
        <f t="shared" si="224"/>
        <v>0</v>
      </c>
      <c r="Q330" s="25">
        <f>Q331</f>
        <v>-0.04</v>
      </c>
    </row>
    <row r="331" spans="1:17" ht="15">
      <c r="A331" s="16" t="s">
        <v>131</v>
      </c>
      <c r="B331" s="25">
        <v>0</v>
      </c>
      <c r="C331" s="25">
        <v>0</v>
      </c>
      <c r="D331" s="25">
        <v>0</v>
      </c>
      <c r="E331" s="25">
        <v>0</v>
      </c>
      <c r="F331" s="21">
        <f t="shared" si="160"/>
        <v>0</v>
      </c>
      <c r="G331" s="25">
        <v>0.13</v>
      </c>
      <c r="H331" s="25">
        <v>0</v>
      </c>
      <c r="I331" s="25">
        <v>-0.04</v>
      </c>
      <c r="J331" s="25">
        <v>0</v>
      </c>
      <c r="K331" s="21">
        <f t="shared" si="162"/>
        <v>0.09</v>
      </c>
      <c r="L331" s="25">
        <v>0</v>
      </c>
      <c r="M331" s="25">
        <v>0</v>
      </c>
      <c r="N331" s="25">
        <v>0</v>
      </c>
      <c r="O331" s="25">
        <v>0</v>
      </c>
      <c r="P331" s="26">
        <f t="shared" si="224"/>
        <v>0</v>
      </c>
      <c r="Q331" s="50">
        <v>-0.04</v>
      </c>
    </row>
    <row r="332" spans="1:17" s="14" customFormat="1" ht="15">
      <c r="A332" s="11" t="s">
        <v>136</v>
      </c>
      <c r="B332" s="51">
        <f>B334-B336</f>
        <v>0.06</v>
      </c>
      <c r="C332" s="51">
        <f aca="true" t="shared" si="234" ref="C332:E333">C334-C336</f>
        <v>0.02</v>
      </c>
      <c r="D332" s="51">
        <f t="shared" si="234"/>
        <v>0.07</v>
      </c>
      <c r="E332" s="51">
        <f t="shared" si="234"/>
        <v>0.09</v>
      </c>
      <c r="F332" s="38">
        <f t="shared" si="160"/>
        <v>0.24000000000000002</v>
      </c>
      <c r="G332" s="51">
        <f>G334-G336</f>
        <v>-0.13</v>
      </c>
      <c r="H332" s="51">
        <f aca="true" t="shared" si="235" ref="H332:J333">H334-H336</f>
        <v>-0.060000000000000005</v>
      </c>
      <c r="I332" s="51">
        <f t="shared" si="235"/>
        <v>0.060000000000000005</v>
      </c>
      <c r="J332" s="51">
        <f t="shared" si="235"/>
        <v>0.02</v>
      </c>
      <c r="K332" s="38">
        <f t="shared" si="162"/>
        <v>-0.11</v>
      </c>
      <c r="L332" s="51">
        <f>L334-L336</f>
        <v>-0.19</v>
      </c>
      <c r="M332" s="51">
        <f aca="true" t="shared" si="236" ref="M332:O333">M334-M336</f>
        <v>0.11</v>
      </c>
      <c r="N332" s="51">
        <f t="shared" si="236"/>
        <v>-0.28</v>
      </c>
      <c r="O332" s="51">
        <f t="shared" si="236"/>
        <v>-0.25</v>
      </c>
      <c r="P332" s="33">
        <f t="shared" si="224"/>
        <v>-0.6100000000000001</v>
      </c>
      <c r="Q332" s="51">
        <f>Q334-Q336</f>
        <v>-0.07</v>
      </c>
    </row>
    <row r="333" spans="1:17" ht="15">
      <c r="A333" s="16" t="s">
        <v>137</v>
      </c>
      <c r="B333" s="45">
        <f>B335-B337</f>
        <v>0.06</v>
      </c>
      <c r="C333" s="45">
        <f t="shared" si="234"/>
        <v>0.02</v>
      </c>
      <c r="D333" s="45">
        <f t="shared" si="234"/>
        <v>0.07</v>
      </c>
      <c r="E333" s="45">
        <f t="shared" si="234"/>
        <v>0.09</v>
      </c>
      <c r="F333" s="21">
        <f t="shared" si="160"/>
        <v>0.24000000000000002</v>
      </c>
      <c r="G333" s="45">
        <f>G335-G337</f>
        <v>-0.13</v>
      </c>
      <c r="H333" s="45">
        <f t="shared" si="235"/>
        <v>-0.060000000000000005</v>
      </c>
      <c r="I333" s="45">
        <f t="shared" si="235"/>
        <v>0.060000000000000005</v>
      </c>
      <c r="J333" s="45">
        <f t="shared" si="235"/>
        <v>0.02</v>
      </c>
      <c r="K333" s="21">
        <f t="shared" si="162"/>
        <v>-0.11</v>
      </c>
      <c r="L333" s="45">
        <f>L335-L337</f>
        <v>-0.19</v>
      </c>
      <c r="M333" s="45">
        <f t="shared" si="236"/>
        <v>0.11</v>
      </c>
      <c r="N333" s="45">
        <f t="shared" si="236"/>
        <v>-0.28</v>
      </c>
      <c r="O333" s="45">
        <f t="shared" si="236"/>
        <v>-0.25</v>
      </c>
      <c r="P333" s="46">
        <f t="shared" si="224"/>
        <v>-0.6100000000000001</v>
      </c>
      <c r="Q333" s="45">
        <f>Q335-Q337</f>
        <v>-0.07</v>
      </c>
    </row>
    <row r="334" spans="1:17" ht="15">
      <c r="A334" s="16" t="s">
        <v>119</v>
      </c>
      <c r="B334" s="31">
        <f>B335</f>
        <v>0.06</v>
      </c>
      <c r="C334" s="31">
        <f aca="true" t="shared" si="237" ref="C334:E334">C335</f>
        <v>0.02</v>
      </c>
      <c r="D334" s="31">
        <f t="shared" si="237"/>
        <v>0.07</v>
      </c>
      <c r="E334" s="31">
        <f t="shared" si="237"/>
        <v>0.09</v>
      </c>
      <c r="F334" s="21">
        <f t="shared" si="160"/>
        <v>0.24000000000000002</v>
      </c>
      <c r="G334" s="31">
        <f>G335</f>
        <v>0.02</v>
      </c>
      <c r="H334" s="31">
        <f aca="true" t="shared" si="238" ref="H334:J334">H335</f>
        <v>0.01</v>
      </c>
      <c r="I334" s="31">
        <f t="shared" si="238"/>
        <v>0.07</v>
      </c>
      <c r="J334" s="31">
        <f t="shared" si="238"/>
        <v>0.02</v>
      </c>
      <c r="K334" s="21">
        <f t="shared" si="162"/>
        <v>0.12000000000000001</v>
      </c>
      <c r="L334" s="31">
        <f>L335</f>
        <v>0</v>
      </c>
      <c r="M334" s="31">
        <f aca="true" t="shared" si="239" ref="M334:O334">M335</f>
        <v>0.11</v>
      </c>
      <c r="N334" s="31">
        <f t="shared" si="239"/>
        <v>0</v>
      </c>
      <c r="O334" s="31">
        <f t="shared" si="239"/>
        <v>0</v>
      </c>
      <c r="P334" s="52">
        <f t="shared" si="224"/>
        <v>0.11</v>
      </c>
      <c r="Q334" s="31">
        <f>Q335</f>
        <v>0</v>
      </c>
    </row>
    <row r="335" spans="1:17" ht="15">
      <c r="A335" s="16" t="s">
        <v>138</v>
      </c>
      <c r="B335" s="45">
        <v>0.06</v>
      </c>
      <c r="C335" s="45">
        <v>0.02</v>
      </c>
      <c r="D335" s="45">
        <v>0.07</v>
      </c>
      <c r="E335" s="45">
        <v>0.09</v>
      </c>
      <c r="F335" s="21">
        <f t="shared" si="160"/>
        <v>0.24000000000000002</v>
      </c>
      <c r="G335" s="45">
        <v>0.02</v>
      </c>
      <c r="H335" s="45">
        <v>0.01</v>
      </c>
      <c r="I335" s="45">
        <v>0.07</v>
      </c>
      <c r="J335" s="45">
        <v>0.02</v>
      </c>
      <c r="K335" s="21">
        <f t="shared" si="162"/>
        <v>0.12000000000000001</v>
      </c>
      <c r="L335" s="45">
        <v>0</v>
      </c>
      <c r="M335" s="45">
        <v>0.11</v>
      </c>
      <c r="N335" s="45">
        <v>0</v>
      </c>
      <c r="O335" s="45">
        <v>0</v>
      </c>
      <c r="P335" s="53">
        <f t="shared" si="224"/>
        <v>0.11</v>
      </c>
      <c r="Q335" s="31"/>
    </row>
    <row r="336" spans="1:17" ht="15">
      <c r="A336" s="16" t="s">
        <v>126</v>
      </c>
      <c r="B336" s="31">
        <f>B337</f>
        <v>0</v>
      </c>
      <c r="C336" s="31">
        <f aca="true" t="shared" si="240" ref="C336:E336">C337</f>
        <v>0</v>
      </c>
      <c r="D336" s="31">
        <f t="shared" si="240"/>
        <v>0</v>
      </c>
      <c r="E336" s="31">
        <f t="shared" si="240"/>
        <v>0</v>
      </c>
      <c r="F336" s="21">
        <f t="shared" si="160"/>
        <v>0</v>
      </c>
      <c r="G336" s="31">
        <f>G337</f>
        <v>0.15</v>
      </c>
      <c r="H336" s="31">
        <f aca="true" t="shared" si="241" ref="H336:J336">H337</f>
        <v>0.07</v>
      </c>
      <c r="I336" s="31">
        <f t="shared" si="241"/>
        <v>0.01</v>
      </c>
      <c r="J336" s="31">
        <f t="shared" si="241"/>
        <v>0</v>
      </c>
      <c r="K336" s="21">
        <f t="shared" si="162"/>
        <v>0.23</v>
      </c>
      <c r="L336" s="31">
        <f>L337</f>
        <v>0.19</v>
      </c>
      <c r="M336" s="31">
        <f aca="true" t="shared" si="242" ref="M336:O336">M337</f>
        <v>0</v>
      </c>
      <c r="N336" s="31">
        <f t="shared" si="242"/>
        <v>0.28</v>
      </c>
      <c r="O336" s="31">
        <f t="shared" si="242"/>
        <v>0.25</v>
      </c>
      <c r="P336" s="52">
        <f t="shared" si="224"/>
        <v>0.72</v>
      </c>
      <c r="Q336" s="31">
        <f>Q337</f>
        <v>0.07</v>
      </c>
    </row>
    <row r="337" spans="1:17" ht="15">
      <c r="A337" s="16" t="s">
        <v>138</v>
      </c>
      <c r="B337" s="45">
        <v>0</v>
      </c>
      <c r="C337" s="45">
        <v>0</v>
      </c>
      <c r="D337" s="45">
        <v>0</v>
      </c>
      <c r="E337" s="45">
        <v>0</v>
      </c>
      <c r="F337" s="21">
        <f t="shared" si="160"/>
        <v>0</v>
      </c>
      <c r="G337" s="45">
        <v>0.15</v>
      </c>
      <c r="H337" s="45">
        <v>0.07</v>
      </c>
      <c r="I337" s="45">
        <v>0.01</v>
      </c>
      <c r="J337" s="45">
        <v>0</v>
      </c>
      <c r="K337" s="21">
        <f t="shared" si="162"/>
        <v>0.23</v>
      </c>
      <c r="L337" s="45">
        <v>0.19</v>
      </c>
      <c r="M337" s="45">
        <v>0</v>
      </c>
      <c r="N337" s="45">
        <v>0.28</v>
      </c>
      <c r="O337" s="45">
        <v>0.25</v>
      </c>
      <c r="P337" s="53">
        <f t="shared" si="224"/>
        <v>0.72</v>
      </c>
      <c r="Q337" s="31">
        <v>0.07</v>
      </c>
    </row>
    <row r="338" spans="1:17" s="14" customFormat="1" ht="15">
      <c r="A338" s="11" t="s">
        <v>139</v>
      </c>
      <c r="B338" s="39">
        <f>B339-B340</f>
        <v>-123.45</v>
      </c>
      <c r="C338" s="39">
        <f aca="true" t="shared" si="243" ref="C338:E338">C339-C340</f>
        <v>-83.66999999999999</v>
      </c>
      <c r="D338" s="39">
        <f t="shared" si="243"/>
        <v>-215.81</v>
      </c>
      <c r="E338" s="39">
        <f t="shared" si="243"/>
        <v>-287.33</v>
      </c>
      <c r="F338" s="38">
        <f t="shared" si="160"/>
        <v>-710.26</v>
      </c>
      <c r="G338" s="39">
        <f>G339-G340</f>
        <v>-63.99</v>
      </c>
      <c r="H338" s="39">
        <f aca="true" t="shared" si="244" ref="H338:J338">H339-H340</f>
        <v>-151.52</v>
      </c>
      <c r="I338" s="39">
        <f t="shared" si="244"/>
        <v>-140.67000000000002</v>
      </c>
      <c r="J338" s="39">
        <f t="shared" si="244"/>
        <v>-38.5</v>
      </c>
      <c r="K338" s="38">
        <f t="shared" si="162"/>
        <v>-394.68000000000006</v>
      </c>
      <c r="L338" s="39">
        <f>L339-L340</f>
        <v>85.6</v>
      </c>
      <c r="M338" s="39">
        <f aca="true" t="shared" si="245" ref="M338:O338">M339-M340</f>
        <v>-16.86</v>
      </c>
      <c r="N338" s="39">
        <f t="shared" si="245"/>
        <v>-1.030000000000058</v>
      </c>
      <c r="O338" s="39">
        <f t="shared" si="245"/>
        <v>222.11999999999995</v>
      </c>
      <c r="P338" s="54">
        <f t="shared" si="224"/>
        <v>289.82999999999987</v>
      </c>
      <c r="Q338" s="39">
        <f>Q339-Q340</f>
        <v>255.55</v>
      </c>
    </row>
    <row r="339" spans="1:17" ht="15">
      <c r="A339" s="16" t="s">
        <v>119</v>
      </c>
      <c r="B339" s="31">
        <f>B342+B353+B381+B396</f>
        <v>7.140000000000001</v>
      </c>
      <c r="C339" s="31">
        <f aca="true" t="shared" si="246" ref="C339:E339">C342+C353+C381+C396</f>
        <v>36.720000000000006</v>
      </c>
      <c r="D339" s="31">
        <f t="shared" si="246"/>
        <v>-205.54</v>
      </c>
      <c r="E339" s="31">
        <f t="shared" si="246"/>
        <v>-64.50999999999999</v>
      </c>
      <c r="F339" s="21">
        <f t="shared" si="160"/>
        <v>-226.18999999999997</v>
      </c>
      <c r="G339" s="31">
        <f>G342+G353+G381+G396</f>
        <v>-2.110000000000001</v>
      </c>
      <c r="H339" s="31">
        <f aca="true" t="shared" si="247" ref="H339:J339">H342+H353+H381+H396</f>
        <v>-60.88000000000001</v>
      </c>
      <c r="I339" s="31">
        <f t="shared" si="247"/>
        <v>0.5700000000000003</v>
      </c>
      <c r="J339" s="31">
        <f t="shared" si="247"/>
        <v>180.44</v>
      </c>
      <c r="K339" s="21">
        <f t="shared" si="162"/>
        <v>118.01999999999998</v>
      </c>
      <c r="L339" s="31">
        <f>L342+L353+L381+L396</f>
        <v>140.32999999999998</v>
      </c>
      <c r="M339" s="31">
        <f aca="true" t="shared" si="248" ref="M339:O339">M342+M353+M381+M396</f>
        <v>92.84</v>
      </c>
      <c r="N339" s="31">
        <f t="shared" si="248"/>
        <v>156.54999999999995</v>
      </c>
      <c r="O339" s="31">
        <f t="shared" si="248"/>
        <v>-127.75999999999999</v>
      </c>
      <c r="P339" s="52">
        <f t="shared" si="224"/>
        <v>261.9599999999999</v>
      </c>
      <c r="Q339" s="31">
        <f>Q342+Q353+Q381+Q396</f>
        <v>219.66</v>
      </c>
    </row>
    <row r="340" spans="1:17" ht="15">
      <c r="A340" s="16" t="s">
        <v>126</v>
      </c>
      <c r="B340" s="31">
        <f>B349+B363+B388+B399</f>
        <v>130.59</v>
      </c>
      <c r="C340" s="31">
        <f aca="true" t="shared" si="249" ref="C340:E340">C349+C363+C388+C399</f>
        <v>120.39</v>
      </c>
      <c r="D340" s="31">
        <f t="shared" si="249"/>
        <v>10.27</v>
      </c>
      <c r="E340" s="31">
        <f t="shared" si="249"/>
        <v>222.82</v>
      </c>
      <c r="F340" s="21">
        <f t="shared" si="160"/>
        <v>484.07</v>
      </c>
      <c r="G340" s="31">
        <f>G349+G363+G388+G399</f>
        <v>61.88</v>
      </c>
      <c r="H340" s="31">
        <f aca="true" t="shared" si="250" ref="H340:J340">H349+H363+H388+H399</f>
        <v>90.64</v>
      </c>
      <c r="I340" s="31">
        <f t="shared" si="250"/>
        <v>141.24</v>
      </c>
      <c r="J340" s="31">
        <f t="shared" si="250"/>
        <v>218.94</v>
      </c>
      <c r="K340" s="21">
        <f t="shared" si="162"/>
        <v>512.7</v>
      </c>
      <c r="L340" s="31">
        <f>L349+L363+L388+L399</f>
        <v>54.72999999999999</v>
      </c>
      <c r="M340" s="31">
        <f aca="true" t="shared" si="251" ref="M340:O340">M349+M363+M388+M399</f>
        <v>109.7</v>
      </c>
      <c r="N340" s="31">
        <f t="shared" si="251"/>
        <v>157.58</v>
      </c>
      <c r="O340" s="31">
        <f t="shared" si="251"/>
        <v>-349.87999999999994</v>
      </c>
      <c r="P340" s="52">
        <f t="shared" si="224"/>
        <v>-27.869999999999948</v>
      </c>
      <c r="Q340" s="31">
        <f>Q349+Q363+Q388+Q399</f>
        <v>-35.89</v>
      </c>
    </row>
    <row r="341" spans="1:17" ht="15">
      <c r="A341" s="16" t="s">
        <v>140</v>
      </c>
      <c r="B341" s="31">
        <f>B342-B349</f>
        <v>18.06</v>
      </c>
      <c r="C341" s="31">
        <f aca="true" t="shared" si="252" ref="C341:E341">C342-C349</f>
        <v>72.38</v>
      </c>
      <c r="D341" s="31">
        <f t="shared" si="252"/>
        <v>-182.17999999999998</v>
      </c>
      <c r="E341" s="31">
        <f t="shared" si="252"/>
        <v>-35.25999999999999</v>
      </c>
      <c r="F341" s="21">
        <f t="shared" si="160"/>
        <v>-126.99999999999997</v>
      </c>
      <c r="G341" s="31">
        <f>G342-G349</f>
        <v>-12.84</v>
      </c>
      <c r="H341" s="31">
        <f aca="true" t="shared" si="253" ref="H341:J341">H342-H349</f>
        <v>-6.150000000000006</v>
      </c>
      <c r="I341" s="31">
        <f t="shared" si="253"/>
        <v>25.870000000000005</v>
      </c>
      <c r="J341" s="31">
        <f t="shared" si="253"/>
        <v>8.23999999999998</v>
      </c>
      <c r="K341" s="21">
        <f t="shared" si="162"/>
        <v>15.11999999999998</v>
      </c>
      <c r="L341" s="31">
        <f>L342-L349</f>
        <v>50.239999999999995</v>
      </c>
      <c r="M341" s="31">
        <f aca="true" t="shared" si="254" ref="M341:O341">M342-M349</f>
        <v>75.9</v>
      </c>
      <c r="N341" s="31">
        <f t="shared" si="254"/>
        <v>24.70999999999998</v>
      </c>
      <c r="O341" s="31">
        <f t="shared" si="254"/>
        <v>160.28999999999996</v>
      </c>
      <c r="P341" s="52">
        <f t="shared" si="224"/>
        <v>311.13999999999993</v>
      </c>
      <c r="Q341" s="31">
        <f>Q342-Q349</f>
        <v>258.99</v>
      </c>
    </row>
    <row r="342" spans="1:17" ht="15">
      <c r="A342" s="16" t="s">
        <v>141</v>
      </c>
      <c r="B342" s="31">
        <f>B343+B345</f>
        <v>16.11</v>
      </c>
      <c r="C342" s="31">
        <f aca="true" t="shared" si="255" ref="C342:E342">C343+C345</f>
        <v>73.8</v>
      </c>
      <c r="D342" s="31">
        <f t="shared" si="255"/>
        <v>-181.01</v>
      </c>
      <c r="E342" s="31">
        <f t="shared" si="255"/>
        <v>-41.349999999999994</v>
      </c>
      <c r="F342" s="21">
        <f t="shared" si="160"/>
        <v>-132.45</v>
      </c>
      <c r="G342" s="31">
        <f>G343+G345</f>
        <v>-3.9700000000000006</v>
      </c>
      <c r="H342" s="31">
        <f aca="true" t="shared" si="256" ref="H342:J342">H343+H345</f>
        <v>16.029999999999994</v>
      </c>
      <c r="I342" s="31">
        <f t="shared" si="256"/>
        <v>7.700000000000003</v>
      </c>
      <c r="J342" s="31">
        <f t="shared" si="256"/>
        <v>221.48</v>
      </c>
      <c r="K342" s="21">
        <f t="shared" si="162"/>
        <v>241.23999999999998</v>
      </c>
      <c r="L342" s="31">
        <f>L343+L345</f>
        <v>126.97999999999999</v>
      </c>
      <c r="M342" s="31">
        <f aca="true" t="shared" si="257" ref="M342:O342">M343+M345</f>
        <v>112.56</v>
      </c>
      <c r="N342" s="31">
        <f t="shared" si="257"/>
        <v>175.70999999999998</v>
      </c>
      <c r="O342" s="31">
        <f t="shared" si="257"/>
        <v>-211.99</v>
      </c>
      <c r="P342" s="52">
        <f t="shared" si="224"/>
        <v>203.26</v>
      </c>
      <c r="Q342" s="31">
        <f>Q343+Q345</f>
        <v>216.78</v>
      </c>
    </row>
    <row r="343" spans="1:17" ht="15">
      <c r="A343" s="16" t="s">
        <v>133</v>
      </c>
      <c r="B343" s="31">
        <f>B344</f>
        <v>17.03</v>
      </c>
      <c r="C343" s="31">
        <f aca="true" t="shared" si="258" ref="C343:E343">C344</f>
        <v>72.27</v>
      </c>
      <c r="D343" s="31">
        <f t="shared" si="258"/>
        <v>-64.03</v>
      </c>
      <c r="E343" s="31">
        <f t="shared" si="258"/>
        <v>67.79</v>
      </c>
      <c r="F343" s="21">
        <f t="shared" si="160"/>
        <v>93.06</v>
      </c>
      <c r="G343" s="31">
        <f>G344</f>
        <v>7.67</v>
      </c>
      <c r="H343" s="31">
        <f aca="true" t="shared" si="259" ref="H343:J343">H344</f>
        <v>67.41</v>
      </c>
      <c r="I343" s="31">
        <f t="shared" si="259"/>
        <v>132</v>
      </c>
      <c r="J343" s="31">
        <f t="shared" si="259"/>
        <v>238.91</v>
      </c>
      <c r="K343" s="21">
        <f t="shared" si="162"/>
        <v>445.99</v>
      </c>
      <c r="L343" s="31">
        <f>L344</f>
        <v>105.27</v>
      </c>
      <c r="M343" s="31">
        <f aca="true" t="shared" si="260" ref="M343:O343">M344</f>
        <v>34.76</v>
      </c>
      <c r="N343" s="31">
        <f t="shared" si="260"/>
        <v>121.88</v>
      </c>
      <c r="O343" s="31">
        <f t="shared" si="260"/>
        <v>-441.56</v>
      </c>
      <c r="P343" s="53">
        <f t="shared" si="224"/>
        <v>-179.65000000000003</v>
      </c>
      <c r="Q343" s="31">
        <f>Q344</f>
        <v>123.25</v>
      </c>
    </row>
    <row r="344" spans="1:17" ht="15">
      <c r="A344" s="16" t="s">
        <v>142</v>
      </c>
      <c r="B344" s="45">
        <v>17.03</v>
      </c>
      <c r="C344" s="45">
        <v>72.27</v>
      </c>
      <c r="D344" s="45">
        <v>-64.03</v>
      </c>
      <c r="E344" s="45">
        <v>67.79</v>
      </c>
      <c r="F344" s="21">
        <f t="shared" si="160"/>
        <v>93.06</v>
      </c>
      <c r="G344" s="45">
        <v>7.67</v>
      </c>
      <c r="H344" s="45">
        <v>67.41</v>
      </c>
      <c r="I344" s="45">
        <v>132</v>
      </c>
      <c r="J344" s="45">
        <v>238.91</v>
      </c>
      <c r="K344" s="21">
        <f t="shared" si="162"/>
        <v>445.99</v>
      </c>
      <c r="L344" s="45">
        <v>105.27</v>
      </c>
      <c r="M344" s="45">
        <v>34.76</v>
      </c>
      <c r="N344" s="45">
        <v>121.88</v>
      </c>
      <c r="O344" s="45">
        <v>-441.56</v>
      </c>
      <c r="P344" s="53">
        <f t="shared" si="224"/>
        <v>-179.65000000000003</v>
      </c>
      <c r="Q344" s="31">
        <v>123.25</v>
      </c>
    </row>
    <row r="345" spans="1:17" ht="15">
      <c r="A345" s="16" t="s">
        <v>130</v>
      </c>
      <c r="B345" s="31">
        <f>B346</f>
        <v>-0.92</v>
      </c>
      <c r="C345" s="31">
        <f aca="true" t="shared" si="261" ref="C345:E345">C346</f>
        <v>1.53</v>
      </c>
      <c r="D345" s="31">
        <f t="shared" si="261"/>
        <v>-116.98</v>
      </c>
      <c r="E345" s="31">
        <f t="shared" si="261"/>
        <v>-109.14</v>
      </c>
      <c r="F345" s="21">
        <f t="shared" si="160"/>
        <v>-225.51</v>
      </c>
      <c r="G345" s="31">
        <f>G346</f>
        <v>-11.64</v>
      </c>
      <c r="H345" s="31">
        <f aca="true" t="shared" si="262" ref="H345:J345">H346</f>
        <v>-51.38</v>
      </c>
      <c r="I345" s="31">
        <f t="shared" si="262"/>
        <v>-124.3</v>
      </c>
      <c r="J345" s="31">
        <f t="shared" si="262"/>
        <v>-17.43</v>
      </c>
      <c r="K345" s="21">
        <f t="shared" si="162"/>
        <v>-204.75</v>
      </c>
      <c r="L345" s="31">
        <f>L346</f>
        <v>21.71</v>
      </c>
      <c r="M345" s="31">
        <f aca="true" t="shared" si="263" ref="M345:O345">M346</f>
        <v>77.8</v>
      </c>
      <c r="N345" s="31">
        <f t="shared" si="263"/>
        <v>53.83</v>
      </c>
      <c r="O345" s="31">
        <f t="shared" si="263"/>
        <v>229.57</v>
      </c>
      <c r="P345" s="53">
        <f t="shared" si="224"/>
        <v>382.90999999999997</v>
      </c>
      <c r="Q345" s="31">
        <f>Q346</f>
        <v>93.53</v>
      </c>
    </row>
    <row r="346" spans="1:17" ht="15">
      <c r="A346" s="16" t="s">
        <v>142</v>
      </c>
      <c r="B346" s="31">
        <f>B348</f>
        <v>-0.92</v>
      </c>
      <c r="C346" s="31">
        <f aca="true" t="shared" si="264" ref="C346:E346">C348</f>
        <v>1.53</v>
      </c>
      <c r="D346" s="31">
        <f t="shared" si="264"/>
        <v>-116.98</v>
      </c>
      <c r="E346" s="31">
        <f t="shared" si="264"/>
        <v>-109.14</v>
      </c>
      <c r="F346" s="21">
        <f t="shared" si="160"/>
        <v>-225.51</v>
      </c>
      <c r="G346" s="31">
        <f>G348</f>
        <v>-11.64</v>
      </c>
      <c r="H346" s="31">
        <f aca="true" t="shared" si="265" ref="H346:J346">H348</f>
        <v>-51.38</v>
      </c>
      <c r="I346" s="31">
        <f t="shared" si="265"/>
        <v>-124.3</v>
      </c>
      <c r="J346" s="31">
        <f t="shared" si="265"/>
        <v>-17.43</v>
      </c>
      <c r="K346" s="21">
        <f t="shared" si="162"/>
        <v>-204.75</v>
      </c>
      <c r="L346" s="31">
        <f>L348</f>
        <v>21.71</v>
      </c>
      <c r="M346" s="31">
        <f aca="true" t="shared" si="266" ref="M346:O346">M348</f>
        <v>77.8</v>
      </c>
      <c r="N346" s="31">
        <f t="shared" si="266"/>
        <v>53.83</v>
      </c>
      <c r="O346" s="31">
        <f t="shared" si="266"/>
        <v>229.57</v>
      </c>
      <c r="P346" s="53">
        <f t="shared" si="224"/>
        <v>382.90999999999997</v>
      </c>
      <c r="Q346" s="31">
        <f>Q348</f>
        <v>93.53</v>
      </c>
    </row>
    <row r="347" spans="1:17" ht="15">
      <c r="A347" s="16" t="s">
        <v>131</v>
      </c>
      <c r="B347" s="31">
        <f>B348</f>
        <v>-0.92</v>
      </c>
      <c r="C347" s="31">
        <f aca="true" t="shared" si="267" ref="C347:E347">C348</f>
        <v>1.53</v>
      </c>
      <c r="D347" s="31">
        <f t="shared" si="267"/>
        <v>-116.98</v>
      </c>
      <c r="E347" s="31">
        <f t="shared" si="267"/>
        <v>-109.14</v>
      </c>
      <c r="F347" s="21">
        <f t="shared" si="160"/>
        <v>-225.51</v>
      </c>
      <c r="G347" s="31">
        <f>G348</f>
        <v>-11.64</v>
      </c>
      <c r="H347" s="31">
        <f aca="true" t="shared" si="268" ref="H347:J347">H348</f>
        <v>-51.38</v>
      </c>
      <c r="I347" s="31">
        <f t="shared" si="268"/>
        <v>-124.3</v>
      </c>
      <c r="J347" s="31">
        <f t="shared" si="268"/>
        <v>-17.43</v>
      </c>
      <c r="K347" s="21">
        <f t="shared" si="162"/>
        <v>-204.75</v>
      </c>
      <c r="L347" s="31">
        <f>L348</f>
        <v>21.71</v>
      </c>
      <c r="M347" s="31">
        <f aca="true" t="shared" si="269" ref="M347:O347">M348</f>
        <v>77.8</v>
      </c>
      <c r="N347" s="31">
        <f t="shared" si="269"/>
        <v>53.83</v>
      </c>
      <c r="O347" s="31">
        <f t="shared" si="269"/>
        <v>229.57</v>
      </c>
      <c r="P347" s="55">
        <f t="shared" si="224"/>
        <v>382.90999999999997</v>
      </c>
      <c r="Q347" s="31">
        <f>Q348</f>
        <v>93.53</v>
      </c>
    </row>
    <row r="348" spans="1:17" ht="15">
      <c r="A348" s="16" t="s">
        <v>143</v>
      </c>
      <c r="B348" s="45">
        <v>-0.92</v>
      </c>
      <c r="C348" s="45">
        <v>1.53</v>
      </c>
      <c r="D348" s="45">
        <v>-116.98</v>
      </c>
      <c r="E348" s="45">
        <v>-109.14</v>
      </c>
      <c r="F348" s="21">
        <f t="shared" si="160"/>
        <v>-225.51</v>
      </c>
      <c r="G348" s="45">
        <v>-11.64</v>
      </c>
      <c r="H348" s="45">
        <v>-51.38</v>
      </c>
      <c r="I348" s="45">
        <v>-124.3</v>
      </c>
      <c r="J348" s="45">
        <v>-17.43</v>
      </c>
      <c r="K348" s="21">
        <f t="shared" si="162"/>
        <v>-204.75</v>
      </c>
      <c r="L348" s="45">
        <v>21.71</v>
      </c>
      <c r="M348" s="45">
        <v>77.8</v>
      </c>
      <c r="N348" s="45">
        <v>53.83</v>
      </c>
      <c r="O348" s="45">
        <v>229.57</v>
      </c>
      <c r="P348" s="53">
        <f t="shared" si="224"/>
        <v>382.90999999999997</v>
      </c>
      <c r="Q348" s="31">
        <v>93.53</v>
      </c>
    </row>
    <row r="349" spans="1:17" ht="15">
      <c r="A349" s="16" t="s">
        <v>144</v>
      </c>
      <c r="B349" s="31">
        <f>B350</f>
        <v>-1.95</v>
      </c>
      <c r="C349" s="31">
        <f aca="true" t="shared" si="270" ref="C349:E350">C350</f>
        <v>1.42</v>
      </c>
      <c r="D349" s="31">
        <f t="shared" si="270"/>
        <v>1.17</v>
      </c>
      <c r="E349" s="31">
        <f t="shared" si="270"/>
        <v>-6.09</v>
      </c>
      <c r="F349" s="21">
        <f t="shared" si="160"/>
        <v>-5.45</v>
      </c>
      <c r="G349" s="31">
        <f>G350</f>
        <v>8.87</v>
      </c>
      <c r="H349" s="31">
        <f aca="true" t="shared" si="271" ref="H349:J350">H350</f>
        <v>22.18</v>
      </c>
      <c r="I349" s="31">
        <f t="shared" si="271"/>
        <v>-18.17</v>
      </c>
      <c r="J349" s="31">
        <f t="shared" si="271"/>
        <v>213.24</v>
      </c>
      <c r="K349" s="21">
        <f t="shared" si="162"/>
        <v>226.12</v>
      </c>
      <c r="L349" s="31">
        <f>L350</f>
        <v>76.74</v>
      </c>
      <c r="M349" s="31">
        <f aca="true" t="shared" si="272" ref="M349:O350">M350</f>
        <v>36.66</v>
      </c>
      <c r="N349" s="31">
        <f t="shared" si="272"/>
        <v>151</v>
      </c>
      <c r="O349" s="31">
        <f t="shared" si="272"/>
        <v>-372.28</v>
      </c>
      <c r="P349" s="52">
        <f t="shared" si="224"/>
        <v>-107.88</v>
      </c>
      <c r="Q349" s="31">
        <f>Q350</f>
        <v>-42.21</v>
      </c>
    </row>
    <row r="350" spans="1:17" ht="15">
      <c r="A350" s="16" t="s">
        <v>133</v>
      </c>
      <c r="B350" s="31">
        <f>B351</f>
        <v>-1.95</v>
      </c>
      <c r="C350" s="31">
        <f t="shared" si="270"/>
        <v>1.42</v>
      </c>
      <c r="D350" s="31">
        <f t="shared" si="270"/>
        <v>1.17</v>
      </c>
      <c r="E350" s="31">
        <f t="shared" si="270"/>
        <v>-6.09</v>
      </c>
      <c r="F350" s="21">
        <f t="shared" si="160"/>
        <v>-5.45</v>
      </c>
      <c r="G350" s="31">
        <f>G351</f>
        <v>8.87</v>
      </c>
      <c r="H350" s="31">
        <f t="shared" si="271"/>
        <v>22.18</v>
      </c>
      <c r="I350" s="31">
        <f t="shared" si="271"/>
        <v>-18.17</v>
      </c>
      <c r="J350" s="31">
        <f t="shared" si="271"/>
        <v>213.24</v>
      </c>
      <c r="K350" s="21">
        <f t="shared" si="162"/>
        <v>226.12</v>
      </c>
      <c r="L350" s="31">
        <f>L351</f>
        <v>76.74</v>
      </c>
      <c r="M350" s="31">
        <f t="shared" si="272"/>
        <v>36.66</v>
      </c>
      <c r="N350" s="31">
        <f t="shared" si="272"/>
        <v>151</v>
      </c>
      <c r="O350" s="31">
        <f t="shared" si="272"/>
        <v>-372.28</v>
      </c>
      <c r="P350" s="53">
        <f t="shared" si="224"/>
        <v>-107.88</v>
      </c>
      <c r="Q350" s="31">
        <f>Q351</f>
        <v>-42.21</v>
      </c>
    </row>
    <row r="351" spans="1:17" ht="15">
      <c r="A351" s="16" t="s">
        <v>142</v>
      </c>
      <c r="B351" s="45">
        <v>-1.95</v>
      </c>
      <c r="C351" s="45">
        <v>1.42</v>
      </c>
      <c r="D351" s="45">
        <v>1.17</v>
      </c>
      <c r="E351" s="45">
        <v>-6.09</v>
      </c>
      <c r="F351" s="21">
        <f t="shared" si="160"/>
        <v>-5.45</v>
      </c>
      <c r="G351" s="45">
        <v>8.87</v>
      </c>
      <c r="H351" s="45">
        <v>22.18</v>
      </c>
      <c r="I351" s="45">
        <v>-18.17</v>
      </c>
      <c r="J351" s="45">
        <v>213.24</v>
      </c>
      <c r="K351" s="21">
        <f t="shared" si="162"/>
        <v>226.12</v>
      </c>
      <c r="L351" s="45">
        <v>76.74</v>
      </c>
      <c r="M351" s="45">
        <v>36.66</v>
      </c>
      <c r="N351" s="45">
        <v>151</v>
      </c>
      <c r="O351" s="45">
        <v>-372.28</v>
      </c>
      <c r="P351" s="53">
        <f t="shared" si="224"/>
        <v>-107.88</v>
      </c>
      <c r="Q351" s="31">
        <v>-42.21</v>
      </c>
    </row>
    <row r="352" spans="1:17" ht="15">
      <c r="A352" s="16" t="s">
        <v>145</v>
      </c>
      <c r="B352" s="31">
        <f>B353-B363</f>
        <v>-144</v>
      </c>
      <c r="C352" s="31">
        <f aca="true" t="shared" si="273" ref="C352:E352">C353-C363</f>
        <v>-92.33999999999999</v>
      </c>
      <c r="D352" s="31">
        <f t="shared" si="273"/>
        <v>-4.47</v>
      </c>
      <c r="E352" s="31">
        <f t="shared" si="273"/>
        <v>-220.2</v>
      </c>
      <c r="F352" s="21">
        <f t="shared" si="160"/>
        <v>-461.01</v>
      </c>
      <c r="G352" s="31">
        <f>G353-G363</f>
        <v>-39.540000000000006</v>
      </c>
      <c r="H352" s="31">
        <f aca="true" t="shared" si="274" ref="H352:J352">H353-H363</f>
        <v>1.0800000000000027</v>
      </c>
      <c r="I352" s="31">
        <f t="shared" si="274"/>
        <v>-121.63</v>
      </c>
      <c r="J352" s="31">
        <f t="shared" si="274"/>
        <v>-19.639999999999997</v>
      </c>
      <c r="K352" s="21">
        <f t="shared" si="162"/>
        <v>-179.73</v>
      </c>
      <c r="L352" s="31">
        <f>L353-L363</f>
        <v>1.2900000000000038</v>
      </c>
      <c r="M352" s="31">
        <f aca="true" t="shared" si="275" ref="M352:O352">M353-M363</f>
        <v>5.229999999999997</v>
      </c>
      <c r="N352" s="31">
        <f t="shared" si="275"/>
        <v>51.2</v>
      </c>
      <c r="O352" s="31">
        <f t="shared" si="275"/>
        <v>-53.82000000000001</v>
      </c>
      <c r="P352" s="52">
        <f t="shared" si="224"/>
        <v>3.8999999999999986</v>
      </c>
      <c r="Q352" s="31">
        <f>Q353-Q363</f>
        <v>12.61</v>
      </c>
    </row>
    <row r="353" spans="1:17" ht="15">
      <c r="A353" s="16" t="s">
        <v>141</v>
      </c>
      <c r="B353" s="31">
        <f>B354+B357</f>
        <v>1.1</v>
      </c>
      <c r="C353" s="31">
        <f aca="true" t="shared" si="276" ref="C353:E353">C354+C357</f>
        <v>0.29</v>
      </c>
      <c r="D353" s="31">
        <f t="shared" si="276"/>
        <v>-0.29000000000000004</v>
      </c>
      <c r="E353" s="31">
        <f t="shared" si="276"/>
        <v>3.8600000000000003</v>
      </c>
      <c r="F353" s="21">
        <f t="shared" si="160"/>
        <v>4.960000000000001</v>
      </c>
      <c r="G353" s="31">
        <f>G354+G357</f>
        <v>12.78</v>
      </c>
      <c r="H353" s="31">
        <f aca="true" t="shared" si="277" ref="H353:J353">H354+H357</f>
        <v>0.29</v>
      </c>
      <c r="I353" s="31">
        <f t="shared" si="277"/>
        <v>24.07</v>
      </c>
      <c r="J353" s="31">
        <f t="shared" si="277"/>
        <v>0.6500000000000001</v>
      </c>
      <c r="K353" s="21">
        <f t="shared" si="162"/>
        <v>37.79</v>
      </c>
      <c r="L353" s="31">
        <f>L354+L357</f>
        <v>-0.03</v>
      </c>
      <c r="M353" s="31">
        <f aca="true" t="shared" si="278" ref="M353:O353">M354+M357</f>
        <v>-2.18</v>
      </c>
      <c r="N353" s="31">
        <f t="shared" si="278"/>
        <v>1.98</v>
      </c>
      <c r="O353" s="31">
        <f t="shared" si="278"/>
        <v>29.52</v>
      </c>
      <c r="P353" s="52">
        <f t="shared" si="224"/>
        <v>29.29</v>
      </c>
      <c r="Q353" s="31">
        <f>Q354+Q357</f>
        <v>2.62</v>
      </c>
    </row>
    <row r="354" spans="1:17" ht="15">
      <c r="A354" s="16" t="s">
        <v>133</v>
      </c>
      <c r="B354" s="31">
        <f>B355+B356</f>
        <v>1.02</v>
      </c>
      <c r="C354" s="31">
        <f aca="true" t="shared" si="279" ref="C354:E354">C355+C356</f>
        <v>0.3</v>
      </c>
      <c r="D354" s="31">
        <f t="shared" si="279"/>
        <v>-0.16</v>
      </c>
      <c r="E354" s="31">
        <f t="shared" si="279"/>
        <v>-0.38</v>
      </c>
      <c r="F354" s="21">
        <f t="shared" si="160"/>
        <v>0.7800000000000001</v>
      </c>
      <c r="G354" s="31">
        <f>G355+G356</f>
        <v>-0.05</v>
      </c>
      <c r="H354" s="31">
        <f aca="true" t="shared" si="280" ref="H354:J354">H355+H356</f>
        <v>-0.01</v>
      </c>
      <c r="I354" s="31">
        <f t="shared" si="280"/>
        <v>-0.08</v>
      </c>
      <c r="J354" s="31">
        <f t="shared" si="280"/>
        <v>0</v>
      </c>
      <c r="K354" s="21">
        <f t="shared" si="162"/>
        <v>-0.14</v>
      </c>
      <c r="L354" s="31">
        <f>L355+L356</f>
        <v>-0.04</v>
      </c>
      <c r="M354" s="31">
        <f aca="true" t="shared" si="281" ref="M354:O354">M355+M356</f>
        <v>2.6</v>
      </c>
      <c r="N354" s="31">
        <f t="shared" si="281"/>
        <v>1.54</v>
      </c>
      <c r="O354" s="31">
        <f t="shared" si="281"/>
        <v>0.75</v>
      </c>
      <c r="P354" s="53">
        <f t="shared" si="224"/>
        <v>4.85</v>
      </c>
      <c r="Q354" s="31">
        <f>Q355+Q356</f>
        <v>-0.24000000000000002</v>
      </c>
    </row>
    <row r="355" spans="1:17" ht="15">
      <c r="A355" s="16" t="s">
        <v>142</v>
      </c>
      <c r="B355" s="45">
        <v>0</v>
      </c>
      <c r="C355" s="45">
        <v>0</v>
      </c>
      <c r="D355" s="45">
        <v>0</v>
      </c>
      <c r="E355" s="45">
        <v>0</v>
      </c>
      <c r="F355" s="21">
        <f t="shared" si="160"/>
        <v>0</v>
      </c>
      <c r="G355" s="45">
        <v>0</v>
      </c>
      <c r="H355" s="45">
        <v>0</v>
      </c>
      <c r="I355" s="45">
        <v>0</v>
      </c>
      <c r="J355" s="45">
        <v>0</v>
      </c>
      <c r="K355" s="21">
        <f t="shared" si="162"/>
        <v>0</v>
      </c>
      <c r="L355" s="45">
        <v>0</v>
      </c>
      <c r="M355" s="45">
        <v>0</v>
      </c>
      <c r="N355" s="45">
        <v>0.45</v>
      </c>
      <c r="O355" s="45">
        <v>-0.22</v>
      </c>
      <c r="P355" s="53">
        <f t="shared" si="224"/>
        <v>0.23</v>
      </c>
      <c r="Q355" s="31">
        <v>-0.01</v>
      </c>
    </row>
    <row r="356" spans="1:17" ht="15">
      <c r="A356" s="16" t="s">
        <v>134</v>
      </c>
      <c r="B356" s="45">
        <v>1.02</v>
      </c>
      <c r="C356" s="45">
        <v>0.3</v>
      </c>
      <c r="D356" s="45">
        <v>-0.16</v>
      </c>
      <c r="E356" s="45">
        <v>-0.38</v>
      </c>
      <c r="F356" s="21">
        <f t="shared" si="160"/>
        <v>0.7800000000000001</v>
      </c>
      <c r="G356" s="45">
        <v>-0.05</v>
      </c>
      <c r="H356" s="45">
        <v>-0.01</v>
      </c>
      <c r="I356" s="45">
        <v>-0.08</v>
      </c>
      <c r="J356" s="45">
        <v>0</v>
      </c>
      <c r="K356" s="21">
        <f t="shared" si="162"/>
        <v>-0.14</v>
      </c>
      <c r="L356" s="45">
        <v>-0.04</v>
      </c>
      <c r="M356" s="45">
        <v>2.6</v>
      </c>
      <c r="N356" s="45">
        <v>1.09</v>
      </c>
      <c r="O356" s="45">
        <v>0.97</v>
      </c>
      <c r="P356" s="53">
        <f t="shared" si="224"/>
        <v>4.62</v>
      </c>
      <c r="Q356" s="31">
        <v>-0.23</v>
      </c>
    </row>
    <row r="357" spans="1:17" ht="15">
      <c r="A357" s="16" t="s">
        <v>130</v>
      </c>
      <c r="B357" s="31">
        <f>B358+B359</f>
        <v>0.08</v>
      </c>
      <c r="C357" s="31">
        <f aca="true" t="shared" si="282" ref="C357:E357">C358+C359</f>
        <v>-0.01</v>
      </c>
      <c r="D357" s="31">
        <f t="shared" si="282"/>
        <v>-0.13</v>
      </c>
      <c r="E357" s="31">
        <f t="shared" si="282"/>
        <v>4.24</v>
      </c>
      <c r="F357" s="21">
        <f t="shared" si="160"/>
        <v>4.180000000000001</v>
      </c>
      <c r="G357" s="31">
        <f>G358+G359</f>
        <v>12.83</v>
      </c>
      <c r="H357" s="31">
        <f aca="true" t="shared" si="283" ref="H357:J357">H358+H359</f>
        <v>0.3</v>
      </c>
      <c r="I357" s="31">
        <f t="shared" si="283"/>
        <v>24.15</v>
      </c>
      <c r="J357" s="31">
        <f t="shared" si="283"/>
        <v>0.6500000000000001</v>
      </c>
      <c r="K357" s="21">
        <f t="shared" si="162"/>
        <v>37.93</v>
      </c>
      <c r="L357" s="31">
        <f>L358+L359</f>
        <v>0.01</v>
      </c>
      <c r="M357" s="31">
        <f aca="true" t="shared" si="284" ref="M357:O357">M358+M359</f>
        <v>-4.78</v>
      </c>
      <c r="N357" s="31">
        <f t="shared" si="284"/>
        <v>0.44</v>
      </c>
      <c r="O357" s="31">
        <f t="shared" si="284"/>
        <v>28.77</v>
      </c>
      <c r="P357" s="53">
        <f t="shared" si="224"/>
        <v>24.439999999999998</v>
      </c>
      <c r="Q357" s="31">
        <f>Q358+Q359</f>
        <v>2.8600000000000003</v>
      </c>
    </row>
    <row r="358" spans="1:17" ht="15">
      <c r="A358" s="16" t="s">
        <v>142</v>
      </c>
      <c r="B358" s="31">
        <f>B361</f>
        <v>0.02</v>
      </c>
      <c r="C358" s="31">
        <f aca="true" t="shared" si="285" ref="C358:E359">C361</f>
        <v>-0.01</v>
      </c>
      <c r="D358" s="31">
        <f t="shared" si="285"/>
        <v>0.19</v>
      </c>
      <c r="E358" s="31">
        <f t="shared" si="285"/>
        <v>3.88</v>
      </c>
      <c r="F358" s="21">
        <f t="shared" si="160"/>
        <v>4.08</v>
      </c>
      <c r="G358" s="31">
        <f>G361</f>
        <v>0.64</v>
      </c>
      <c r="H358" s="31">
        <f aca="true" t="shared" si="286" ref="H358:J359">H361</f>
        <v>0.09</v>
      </c>
      <c r="I358" s="31">
        <f t="shared" si="286"/>
        <v>0</v>
      </c>
      <c r="J358" s="31">
        <f t="shared" si="286"/>
        <v>-0.69</v>
      </c>
      <c r="K358" s="21">
        <f t="shared" si="162"/>
        <v>0.040000000000000036</v>
      </c>
      <c r="L358" s="31">
        <f>L361</f>
        <v>0.01</v>
      </c>
      <c r="M358" s="31">
        <f aca="true" t="shared" si="287" ref="M358:O359">M361</f>
        <v>-0.05</v>
      </c>
      <c r="N358" s="31">
        <f t="shared" si="287"/>
        <v>0</v>
      </c>
      <c r="O358" s="31">
        <f t="shared" si="287"/>
        <v>0</v>
      </c>
      <c r="P358" s="53">
        <f t="shared" si="224"/>
        <v>-0.04</v>
      </c>
      <c r="Q358" s="31">
        <f>Q361</f>
        <v>2.89</v>
      </c>
    </row>
    <row r="359" spans="1:17" ht="15">
      <c r="A359" s="16" t="s">
        <v>134</v>
      </c>
      <c r="B359" s="31">
        <f>B362</f>
        <v>0.06</v>
      </c>
      <c r="C359" s="31">
        <f t="shared" si="285"/>
        <v>0</v>
      </c>
      <c r="D359" s="31">
        <f t="shared" si="285"/>
        <v>-0.32</v>
      </c>
      <c r="E359" s="31">
        <f t="shared" si="285"/>
        <v>0.36</v>
      </c>
      <c r="F359" s="21">
        <f t="shared" si="160"/>
        <v>0.09999999999999998</v>
      </c>
      <c r="G359" s="31">
        <f>G362</f>
        <v>12.19</v>
      </c>
      <c r="H359" s="31">
        <f t="shared" si="286"/>
        <v>0.21</v>
      </c>
      <c r="I359" s="31">
        <f t="shared" si="286"/>
        <v>24.15</v>
      </c>
      <c r="J359" s="31">
        <f t="shared" si="286"/>
        <v>1.34</v>
      </c>
      <c r="K359" s="21">
        <f t="shared" si="162"/>
        <v>37.89</v>
      </c>
      <c r="L359" s="31">
        <f>L362</f>
        <v>0</v>
      </c>
      <c r="M359" s="31">
        <f t="shared" si="287"/>
        <v>-4.73</v>
      </c>
      <c r="N359" s="31">
        <f t="shared" si="287"/>
        <v>0.44</v>
      </c>
      <c r="O359" s="31">
        <f t="shared" si="287"/>
        <v>28.77</v>
      </c>
      <c r="P359" s="53">
        <f t="shared" si="224"/>
        <v>24.48</v>
      </c>
      <c r="Q359" s="31">
        <f>Q362</f>
        <v>-0.03</v>
      </c>
    </row>
    <row r="360" spans="1:17" ht="15">
      <c r="A360" s="16" t="s">
        <v>131</v>
      </c>
      <c r="B360" s="31">
        <f>B361+B362</f>
        <v>0.08</v>
      </c>
      <c r="C360" s="31">
        <f aca="true" t="shared" si="288" ref="C360:E360">C361+C362</f>
        <v>-0.01</v>
      </c>
      <c r="D360" s="31">
        <f t="shared" si="288"/>
        <v>-0.13</v>
      </c>
      <c r="E360" s="31">
        <f t="shared" si="288"/>
        <v>4.24</v>
      </c>
      <c r="F360" s="21">
        <f aca="true" t="shared" si="289" ref="F360:F416">SUM(B360:E360)</f>
        <v>4.180000000000001</v>
      </c>
      <c r="G360" s="31">
        <f>G361+G362</f>
        <v>12.83</v>
      </c>
      <c r="H360" s="31">
        <f aca="true" t="shared" si="290" ref="H360:J360">H361+H362</f>
        <v>0.3</v>
      </c>
      <c r="I360" s="31">
        <f t="shared" si="290"/>
        <v>24.15</v>
      </c>
      <c r="J360" s="31">
        <f t="shared" si="290"/>
        <v>0.6500000000000001</v>
      </c>
      <c r="K360" s="21">
        <f aca="true" t="shared" si="291" ref="K360:K416">SUM(G360:J360)</f>
        <v>37.93</v>
      </c>
      <c r="L360" s="31">
        <f>L361+L362</f>
        <v>0.01</v>
      </c>
      <c r="M360" s="31">
        <f aca="true" t="shared" si="292" ref="M360:O360">M361+M362</f>
        <v>-4.78</v>
      </c>
      <c r="N360" s="31">
        <f t="shared" si="292"/>
        <v>0.44</v>
      </c>
      <c r="O360" s="31">
        <f t="shared" si="292"/>
        <v>28.77</v>
      </c>
      <c r="P360" s="55">
        <f t="shared" si="224"/>
        <v>24.439999999999998</v>
      </c>
      <c r="Q360" s="31">
        <f>Q361+Q362</f>
        <v>2.8600000000000003</v>
      </c>
    </row>
    <row r="361" spans="1:17" ht="15">
      <c r="A361" s="16" t="s">
        <v>143</v>
      </c>
      <c r="B361" s="45">
        <v>0.02</v>
      </c>
      <c r="C361" s="45">
        <v>-0.01</v>
      </c>
      <c r="D361" s="45">
        <v>0.19</v>
      </c>
      <c r="E361" s="45">
        <v>3.88</v>
      </c>
      <c r="F361" s="21">
        <f t="shared" si="289"/>
        <v>4.08</v>
      </c>
      <c r="G361" s="45">
        <v>0.64</v>
      </c>
      <c r="H361" s="45">
        <v>0.09</v>
      </c>
      <c r="I361" s="45">
        <v>0</v>
      </c>
      <c r="J361" s="45">
        <v>-0.69</v>
      </c>
      <c r="K361" s="21">
        <f t="shared" si="291"/>
        <v>0.040000000000000036</v>
      </c>
      <c r="L361" s="45">
        <v>0.01</v>
      </c>
      <c r="M361" s="45">
        <v>-0.05</v>
      </c>
      <c r="N361" s="45">
        <v>0</v>
      </c>
      <c r="O361" s="45">
        <v>0</v>
      </c>
      <c r="P361" s="53">
        <f t="shared" si="224"/>
        <v>-0.04</v>
      </c>
      <c r="Q361" s="31">
        <v>2.89</v>
      </c>
    </row>
    <row r="362" spans="1:17" ht="15">
      <c r="A362" s="16" t="s">
        <v>135</v>
      </c>
      <c r="B362" s="45">
        <v>0.06</v>
      </c>
      <c r="C362" s="45">
        <v>0</v>
      </c>
      <c r="D362" s="45">
        <v>-0.32</v>
      </c>
      <c r="E362" s="45">
        <v>0.36</v>
      </c>
      <c r="F362" s="21">
        <f t="shared" si="289"/>
        <v>0.09999999999999998</v>
      </c>
      <c r="G362" s="45">
        <v>12.19</v>
      </c>
      <c r="H362" s="45">
        <v>0.21</v>
      </c>
      <c r="I362" s="45">
        <v>24.15</v>
      </c>
      <c r="J362" s="45">
        <v>1.34</v>
      </c>
      <c r="K362" s="21">
        <f t="shared" si="291"/>
        <v>37.89</v>
      </c>
      <c r="L362" s="45">
        <v>0</v>
      </c>
      <c r="M362" s="45">
        <v>-4.73</v>
      </c>
      <c r="N362" s="45">
        <v>0.44</v>
      </c>
      <c r="O362" s="45">
        <v>28.77</v>
      </c>
      <c r="P362" s="53">
        <f t="shared" si="224"/>
        <v>24.48</v>
      </c>
      <c r="Q362" s="31">
        <v>-0.03</v>
      </c>
    </row>
    <row r="363" spans="1:17" ht="15">
      <c r="A363" s="16" t="s">
        <v>144</v>
      </c>
      <c r="B363" s="31">
        <f>B364+B366+B369+B371</f>
        <v>145.1</v>
      </c>
      <c r="C363" s="31">
        <f aca="true" t="shared" si="293" ref="C363:E363">C364+C366+C369+C371</f>
        <v>92.63</v>
      </c>
      <c r="D363" s="31">
        <f t="shared" si="293"/>
        <v>4.18</v>
      </c>
      <c r="E363" s="31">
        <f t="shared" si="293"/>
        <v>224.06</v>
      </c>
      <c r="F363" s="21">
        <f t="shared" si="289"/>
        <v>465.97</v>
      </c>
      <c r="G363" s="31">
        <f>G364+G366+G369+G371</f>
        <v>52.32000000000001</v>
      </c>
      <c r="H363" s="31">
        <f aca="true" t="shared" si="294" ref="H363:J363">H364+H366+H369+H371</f>
        <v>-0.7900000000000027</v>
      </c>
      <c r="I363" s="31">
        <f t="shared" si="294"/>
        <v>145.7</v>
      </c>
      <c r="J363" s="31">
        <f t="shared" si="294"/>
        <v>20.289999999999996</v>
      </c>
      <c r="K363" s="21">
        <f t="shared" si="291"/>
        <v>217.51999999999998</v>
      </c>
      <c r="L363" s="31">
        <f>L364+L366+L369+L371</f>
        <v>-1.3200000000000038</v>
      </c>
      <c r="M363" s="31">
        <f aca="true" t="shared" si="295" ref="M363:O363">M364+M366+M369+M371</f>
        <v>-7.409999999999997</v>
      </c>
      <c r="N363" s="31">
        <f t="shared" si="295"/>
        <v>-49.220000000000006</v>
      </c>
      <c r="O363" s="31">
        <f t="shared" si="295"/>
        <v>83.34</v>
      </c>
      <c r="P363" s="52">
        <f t="shared" si="224"/>
        <v>25.39</v>
      </c>
      <c r="Q363" s="31">
        <f>Q364+Q366+Q369+Q371</f>
        <v>-9.99</v>
      </c>
    </row>
    <row r="364" spans="1:17" ht="15">
      <c r="A364" s="16" t="s">
        <v>146</v>
      </c>
      <c r="B364" s="31">
        <f>B365</f>
        <v>76.22</v>
      </c>
      <c r="C364" s="31">
        <f aca="true" t="shared" si="296" ref="C364:E364">C365</f>
        <v>-6.64</v>
      </c>
      <c r="D364" s="31">
        <f t="shared" si="296"/>
        <v>-1.38</v>
      </c>
      <c r="E364" s="31">
        <f t="shared" si="296"/>
        <v>70.31</v>
      </c>
      <c r="F364" s="21">
        <f t="shared" si="289"/>
        <v>138.51</v>
      </c>
      <c r="G364" s="31">
        <f>G365</f>
        <v>-3.33</v>
      </c>
      <c r="H364" s="31">
        <f aca="true" t="shared" si="297" ref="H364:J364">H365</f>
        <v>-6.56</v>
      </c>
      <c r="I364" s="31">
        <f t="shared" si="297"/>
        <v>-5.05</v>
      </c>
      <c r="J364" s="31">
        <f t="shared" si="297"/>
        <v>-6.67</v>
      </c>
      <c r="K364" s="21">
        <f t="shared" si="291"/>
        <v>-21.61</v>
      </c>
      <c r="L364" s="31">
        <f>L365</f>
        <v>-6.87</v>
      </c>
      <c r="M364" s="31">
        <f aca="true" t="shared" si="298" ref="M364:O364">M365</f>
        <v>-6.72</v>
      </c>
      <c r="N364" s="31">
        <f t="shared" si="298"/>
        <v>-9.35</v>
      </c>
      <c r="O364" s="31">
        <f t="shared" si="298"/>
        <v>-6.33</v>
      </c>
      <c r="P364" s="53">
        <f t="shared" si="224"/>
        <v>-29.269999999999996</v>
      </c>
      <c r="Q364" s="31">
        <f>Q365</f>
        <v>-10.96</v>
      </c>
    </row>
    <row r="365" spans="1:17" ht="15">
      <c r="A365" s="16" t="s">
        <v>147</v>
      </c>
      <c r="B365" s="17">
        <v>76.22</v>
      </c>
      <c r="C365" s="17">
        <v>-6.64</v>
      </c>
      <c r="D365" s="17">
        <v>-1.38</v>
      </c>
      <c r="E365" s="17">
        <v>70.31</v>
      </c>
      <c r="F365" s="21">
        <f t="shared" si="289"/>
        <v>138.51</v>
      </c>
      <c r="G365" s="17">
        <v>-3.33</v>
      </c>
      <c r="H365" s="17">
        <v>-6.56</v>
      </c>
      <c r="I365" s="17">
        <v>-5.05</v>
      </c>
      <c r="J365" s="17">
        <v>-6.67</v>
      </c>
      <c r="K365" s="21">
        <f t="shared" si="291"/>
        <v>-21.61</v>
      </c>
      <c r="L365" s="17">
        <v>-6.87</v>
      </c>
      <c r="M365" s="17">
        <v>-6.72</v>
      </c>
      <c r="N365" s="17">
        <v>-9.35</v>
      </c>
      <c r="O365" s="17">
        <v>-6.33</v>
      </c>
      <c r="P365" s="56">
        <f t="shared" si="224"/>
        <v>-29.269999999999996</v>
      </c>
      <c r="Q365" s="31">
        <v>-10.96</v>
      </c>
    </row>
    <row r="366" spans="1:17" ht="15">
      <c r="A366" s="16" t="s">
        <v>133</v>
      </c>
      <c r="B366" s="31">
        <f>B367+B368</f>
        <v>33.05</v>
      </c>
      <c r="C366" s="31">
        <f aca="true" t="shared" si="299" ref="C366:E366">C367+C368</f>
        <v>19.32</v>
      </c>
      <c r="D366" s="31">
        <f t="shared" si="299"/>
        <v>-29.32</v>
      </c>
      <c r="E366" s="31">
        <f t="shared" si="299"/>
        <v>15.7</v>
      </c>
      <c r="F366" s="21">
        <f t="shared" si="289"/>
        <v>38.75</v>
      </c>
      <c r="G366" s="31">
        <f>G367+G368</f>
        <v>0.3000000000000007</v>
      </c>
      <c r="H366" s="31">
        <f aca="true" t="shared" si="300" ref="H366:J366">H367+H368</f>
        <v>19.25</v>
      </c>
      <c r="I366" s="31">
        <f t="shared" si="300"/>
        <v>35.11</v>
      </c>
      <c r="J366" s="31">
        <f t="shared" si="300"/>
        <v>-16.160000000000004</v>
      </c>
      <c r="K366" s="21">
        <f t="shared" si="291"/>
        <v>38.49999999999999</v>
      </c>
      <c r="L366" s="31">
        <f>L367+L368</f>
        <v>-8.82</v>
      </c>
      <c r="M366" s="31">
        <f aca="true" t="shared" si="301" ref="M366:O366">M367+M368</f>
        <v>-14.799999999999999</v>
      </c>
      <c r="N366" s="31">
        <f t="shared" si="301"/>
        <v>-24.880000000000003</v>
      </c>
      <c r="O366" s="31">
        <f t="shared" si="301"/>
        <v>-27.17</v>
      </c>
      <c r="P366" s="53">
        <f t="shared" si="224"/>
        <v>-75.67</v>
      </c>
      <c r="Q366" s="31">
        <f>Q367+Q368</f>
        <v>-17.27</v>
      </c>
    </row>
    <row r="367" spans="1:17" ht="15">
      <c r="A367" s="16" t="s">
        <v>142</v>
      </c>
      <c r="B367" s="45">
        <v>11.66</v>
      </c>
      <c r="C367" s="45">
        <v>1.32</v>
      </c>
      <c r="D367" s="45">
        <v>-13.58</v>
      </c>
      <c r="E367" s="45">
        <v>11</v>
      </c>
      <c r="F367" s="21">
        <f t="shared" si="289"/>
        <v>10.4</v>
      </c>
      <c r="G367" s="45">
        <v>0</v>
      </c>
      <c r="H367" s="45">
        <v>8.81</v>
      </c>
      <c r="I367" s="45">
        <v>-7.59</v>
      </c>
      <c r="J367" s="45">
        <v>2.5</v>
      </c>
      <c r="K367" s="21">
        <f t="shared" si="291"/>
        <v>3.7200000000000006</v>
      </c>
      <c r="L367" s="45">
        <v>7</v>
      </c>
      <c r="M367" s="45">
        <v>4.17</v>
      </c>
      <c r="N367" s="45">
        <v>-0.01</v>
      </c>
      <c r="O367" s="45">
        <v>-12.68</v>
      </c>
      <c r="P367" s="53">
        <f t="shared" si="224"/>
        <v>-1.5199999999999996</v>
      </c>
      <c r="Q367" s="31">
        <v>1</v>
      </c>
    </row>
    <row r="368" spans="1:17" ht="15">
      <c r="A368" s="16" t="s">
        <v>134</v>
      </c>
      <c r="B368" s="45">
        <v>21.389999999999997</v>
      </c>
      <c r="C368" s="45">
        <v>18</v>
      </c>
      <c r="D368" s="45">
        <v>-15.740000000000002</v>
      </c>
      <c r="E368" s="45">
        <v>4.699999999999999</v>
      </c>
      <c r="F368" s="21">
        <f t="shared" si="289"/>
        <v>28.349999999999998</v>
      </c>
      <c r="G368" s="45">
        <v>0.3000000000000007</v>
      </c>
      <c r="H368" s="45">
        <v>10.439999999999998</v>
      </c>
      <c r="I368" s="45">
        <v>42.7</v>
      </c>
      <c r="J368" s="45">
        <v>-18.660000000000004</v>
      </c>
      <c r="K368" s="21">
        <f t="shared" si="291"/>
        <v>34.779999999999994</v>
      </c>
      <c r="L368" s="45">
        <v>-15.82</v>
      </c>
      <c r="M368" s="45">
        <v>-18.97</v>
      </c>
      <c r="N368" s="45">
        <v>-24.87</v>
      </c>
      <c r="O368" s="45">
        <v>-14.49</v>
      </c>
      <c r="P368" s="53">
        <f t="shared" si="224"/>
        <v>-74.14999999999999</v>
      </c>
      <c r="Q368" s="31">
        <v>-18.27</v>
      </c>
    </row>
    <row r="369" spans="1:17" ht="15">
      <c r="A369" s="16" t="s">
        <v>94</v>
      </c>
      <c r="B369" s="31">
        <f>B370</f>
        <v>-4.459999999999999</v>
      </c>
      <c r="C369" s="31">
        <f aca="true" t="shared" si="302" ref="C369:E369">C370</f>
        <v>17</v>
      </c>
      <c r="D369" s="31">
        <f t="shared" si="302"/>
        <v>11.27</v>
      </c>
      <c r="E369" s="31">
        <f t="shared" si="302"/>
        <v>75.59</v>
      </c>
      <c r="F369" s="21">
        <f t="shared" si="289"/>
        <v>99.4</v>
      </c>
      <c r="G369" s="31">
        <f>G370</f>
        <v>-6.719999999999999</v>
      </c>
      <c r="H369" s="31">
        <f aca="true" t="shared" si="303" ref="H369:J369">H370</f>
        <v>16.31</v>
      </c>
      <c r="I369" s="31">
        <f t="shared" si="303"/>
        <v>5.489999999999998</v>
      </c>
      <c r="J369" s="31">
        <f t="shared" si="303"/>
        <v>21.62</v>
      </c>
      <c r="K369" s="21">
        <f t="shared" si="291"/>
        <v>36.7</v>
      </c>
      <c r="L369" s="31">
        <f>L370</f>
        <v>4.43</v>
      </c>
      <c r="M369" s="31">
        <f aca="true" t="shared" si="304" ref="M369:O369">M370</f>
        <v>40.03</v>
      </c>
      <c r="N369" s="31">
        <f t="shared" si="304"/>
        <v>16.29</v>
      </c>
      <c r="O369" s="31">
        <f t="shared" si="304"/>
        <v>42.05</v>
      </c>
      <c r="P369" s="53">
        <f t="shared" si="224"/>
        <v>102.8</v>
      </c>
      <c r="Q369" s="31">
        <f>Q370</f>
        <v>20.06</v>
      </c>
    </row>
    <row r="370" spans="1:17" ht="15">
      <c r="A370" s="16" t="s">
        <v>148</v>
      </c>
      <c r="B370" s="17">
        <v>-4.459999999999999</v>
      </c>
      <c r="C370" s="17">
        <v>17</v>
      </c>
      <c r="D370" s="17">
        <v>11.27</v>
      </c>
      <c r="E370" s="17">
        <v>75.59</v>
      </c>
      <c r="F370" s="21">
        <f t="shared" si="289"/>
        <v>99.4</v>
      </c>
      <c r="G370" s="17">
        <v>-6.719999999999999</v>
      </c>
      <c r="H370" s="17">
        <v>16.31</v>
      </c>
      <c r="I370" s="17">
        <v>5.489999999999998</v>
      </c>
      <c r="J370" s="17">
        <v>21.62</v>
      </c>
      <c r="K370" s="21">
        <f t="shared" si="291"/>
        <v>36.7</v>
      </c>
      <c r="L370" s="17">
        <v>4.43</v>
      </c>
      <c r="M370" s="17">
        <v>40.03</v>
      </c>
      <c r="N370" s="17">
        <v>16.29</v>
      </c>
      <c r="O370" s="17">
        <v>42.05</v>
      </c>
      <c r="P370" s="56">
        <f t="shared" si="224"/>
        <v>102.8</v>
      </c>
      <c r="Q370" s="31">
        <v>20.06</v>
      </c>
    </row>
    <row r="371" spans="1:17" ht="15">
      <c r="A371" s="16" t="s">
        <v>130</v>
      </c>
      <c r="B371" s="31">
        <f>B372+B373</f>
        <v>40.29</v>
      </c>
      <c r="C371" s="31">
        <f aca="true" t="shared" si="305" ref="C371:E371">C372+C373</f>
        <v>62.95</v>
      </c>
      <c r="D371" s="31">
        <f t="shared" si="305"/>
        <v>23.61</v>
      </c>
      <c r="E371" s="31">
        <f t="shared" si="305"/>
        <v>62.459999999999994</v>
      </c>
      <c r="F371" s="21">
        <f t="shared" si="289"/>
        <v>189.31</v>
      </c>
      <c r="G371" s="31">
        <f>G372+G373</f>
        <v>62.07000000000001</v>
      </c>
      <c r="H371" s="31">
        <f aca="true" t="shared" si="306" ref="H371:J371">H372+H373</f>
        <v>-29.790000000000003</v>
      </c>
      <c r="I371" s="31">
        <f t="shared" si="306"/>
        <v>110.15</v>
      </c>
      <c r="J371" s="31">
        <f t="shared" si="306"/>
        <v>21.5</v>
      </c>
      <c r="K371" s="21">
        <f t="shared" si="291"/>
        <v>163.93</v>
      </c>
      <c r="L371" s="31">
        <f>L372+L373</f>
        <v>9.939999999999998</v>
      </c>
      <c r="M371" s="31">
        <f aca="true" t="shared" si="307" ref="M371:O371">M372+M373</f>
        <v>-25.919999999999998</v>
      </c>
      <c r="N371" s="31">
        <f t="shared" si="307"/>
        <v>-31.28</v>
      </c>
      <c r="O371" s="31">
        <f t="shared" si="307"/>
        <v>74.79</v>
      </c>
      <c r="P371" s="53">
        <f t="shared" si="224"/>
        <v>27.53</v>
      </c>
      <c r="Q371" s="31">
        <f>Q372+Q373</f>
        <v>-1.8199999999999985</v>
      </c>
    </row>
    <row r="372" spans="1:17" ht="15">
      <c r="A372" s="16" t="s">
        <v>142</v>
      </c>
      <c r="B372" s="31">
        <f>B378+B375</f>
        <v>-0.2799999999999998</v>
      </c>
      <c r="C372" s="31">
        <f aca="true" t="shared" si="308" ref="C372:E372">C378+C375</f>
        <v>0.3599999999999992</v>
      </c>
      <c r="D372" s="31">
        <f t="shared" si="308"/>
        <v>12.6</v>
      </c>
      <c r="E372" s="31">
        <f t="shared" si="308"/>
        <v>-8.98</v>
      </c>
      <c r="F372" s="21">
        <f t="shared" si="289"/>
        <v>3.6999999999999993</v>
      </c>
      <c r="G372" s="31">
        <f>G378+G375</f>
        <v>-0.14999999999999947</v>
      </c>
      <c r="H372" s="31">
        <f aca="true" t="shared" si="309" ref="H372:J372">H378+H375</f>
        <v>0.5700000000000002</v>
      </c>
      <c r="I372" s="31">
        <f t="shared" si="309"/>
        <v>0.79</v>
      </c>
      <c r="J372" s="31">
        <f t="shared" si="309"/>
        <v>22.1</v>
      </c>
      <c r="K372" s="21">
        <f t="shared" si="291"/>
        <v>23.310000000000002</v>
      </c>
      <c r="L372" s="31">
        <f>L378+L375</f>
        <v>1.61</v>
      </c>
      <c r="M372" s="31">
        <f aca="true" t="shared" si="310" ref="M372:O372">M378+M375</f>
        <v>-22.54</v>
      </c>
      <c r="N372" s="31">
        <f t="shared" si="310"/>
        <v>9.62</v>
      </c>
      <c r="O372" s="31">
        <f t="shared" si="310"/>
        <v>-0.4</v>
      </c>
      <c r="P372" s="53">
        <f t="shared" si="224"/>
        <v>-11.71</v>
      </c>
      <c r="Q372" s="31">
        <f>Q378+Q375</f>
        <v>2.6900000000000004</v>
      </c>
    </row>
    <row r="373" spans="1:17" ht="15">
      <c r="A373" s="16" t="s">
        <v>134</v>
      </c>
      <c r="B373" s="31">
        <f>B376+B379</f>
        <v>40.57</v>
      </c>
      <c r="C373" s="31">
        <f aca="true" t="shared" si="311" ref="C373:E373">C376+C379</f>
        <v>62.59</v>
      </c>
      <c r="D373" s="31">
        <f t="shared" si="311"/>
        <v>11.01</v>
      </c>
      <c r="E373" s="31">
        <f t="shared" si="311"/>
        <v>71.44</v>
      </c>
      <c r="F373" s="21">
        <f t="shared" si="289"/>
        <v>185.61</v>
      </c>
      <c r="G373" s="31">
        <f>G376+G379</f>
        <v>62.220000000000006</v>
      </c>
      <c r="H373" s="31">
        <f aca="true" t="shared" si="312" ref="H373:J373">H376+H379</f>
        <v>-30.360000000000003</v>
      </c>
      <c r="I373" s="31">
        <f t="shared" si="312"/>
        <v>109.36</v>
      </c>
      <c r="J373" s="31">
        <f t="shared" si="312"/>
        <v>-0.5999999999999996</v>
      </c>
      <c r="K373" s="21">
        <f t="shared" si="291"/>
        <v>140.62</v>
      </c>
      <c r="L373" s="31">
        <f>L376+L379</f>
        <v>8.329999999999998</v>
      </c>
      <c r="M373" s="31">
        <f aca="true" t="shared" si="313" ref="M373:O373">M376+M379</f>
        <v>-3.38</v>
      </c>
      <c r="N373" s="31">
        <f t="shared" si="313"/>
        <v>-40.9</v>
      </c>
      <c r="O373" s="31">
        <f t="shared" si="313"/>
        <v>75.19000000000001</v>
      </c>
      <c r="P373" s="53">
        <f t="shared" si="224"/>
        <v>39.24000000000001</v>
      </c>
      <c r="Q373" s="31">
        <f>Q376+Q379</f>
        <v>-4.509999999999999</v>
      </c>
    </row>
    <row r="374" spans="1:17" ht="15">
      <c r="A374" s="16" t="s">
        <v>149</v>
      </c>
      <c r="B374" s="31">
        <f>B375+B376</f>
        <v>-2.5300000000000002</v>
      </c>
      <c r="C374" s="31">
        <f aca="true" t="shared" si="314" ref="C374:E374">C375+C376</f>
        <v>-2.59</v>
      </c>
      <c r="D374" s="31">
        <f t="shared" si="314"/>
        <v>1.99</v>
      </c>
      <c r="E374" s="31">
        <f t="shared" si="314"/>
        <v>3.33</v>
      </c>
      <c r="F374" s="21">
        <f t="shared" si="289"/>
        <v>0.20000000000000018</v>
      </c>
      <c r="G374" s="31">
        <f>G375+G376</f>
        <v>0.8400000000000001</v>
      </c>
      <c r="H374" s="31">
        <f aca="true" t="shared" si="315" ref="H374:J374">H375+H376</f>
        <v>1.9099999999999997</v>
      </c>
      <c r="I374" s="31">
        <f t="shared" si="315"/>
        <v>5.23</v>
      </c>
      <c r="J374" s="31">
        <f t="shared" si="315"/>
        <v>3.58</v>
      </c>
      <c r="K374" s="21">
        <f t="shared" si="291"/>
        <v>11.56</v>
      </c>
      <c r="L374" s="31">
        <f>L375+L376</f>
        <v>-4.71</v>
      </c>
      <c r="M374" s="31">
        <f aca="true" t="shared" si="316" ref="M374:O374">M375+M376</f>
        <v>0.6</v>
      </c>
      <c r="N374" s="31">
        <f t="shared" si="316"/>
        <v>4.28</v>
      </c>
      <c r="O374" s="31">
        <f t="shared" si="316"/>
        <v>4.51</v>
      </c>
      <c r="P374" s="53">
        <f t="shared" si="224"/>
        <v>4.68</v>
      </c>
      <c r="Q374" s="31">
        <f>Q375+Q376</f>
        <v>0.96</v>
      </c>
    </row>
    <row r="375" spans="1:17" ht="15">
      <c r="A375" s="16" t="s">
        <v>143</v>
      </c>
      <c r="B375" s="45">
        <v>0</v>
      </c>
      <c r="C375" s="45">
        <v>0</v>
      </c>
      <c r="D375" s="45">
        <v>0</v>
      </c>
      <c r="E375" s="45">
        <v>0</v>
      </c>
      <c r="F375" s="21">
        <f t="shared" si="289"/>
        <v>0</v>
      </c>
      <c r="G375" s="45">
        <v>0</v>
      </c>
      <c r="H375" s="45">
        <v>0</v>
      </c>
      <c r="I375" s="45">
        <v>0</v>
      </c>
      <c r="J375" s="45">
        <v>0</v>
      </c>
      <c r="K375" s="21">
        <f t="shared" si="291"/>
        <v>0</v>
      </c>
      <c r="L375" s="45">
        <v>0</v>
      </c>
      <c r="M375" s="45">
        <v>0</v>
      </c>
      <c r="N375" s="45">
        <v>0</v>
      </c>
      <c r="O375" s="45">
        <v>0</v>
      </c>
      <c r="P375" s="53">
        <f t="shared" si="224"/>
        <v>0</v>
      </c>
      <c r="Q375" s="31">
        <v>3</v>
      </c>
    </row>
    <row r="376" spans="1:17" ht="15">
      <c r="A376" s="16" t="s">
        <v>135</v>
      </c>
      <c r="B376" s="45">
        <f>-1.76-0.77</f>
        <v>-2.5300000000000002</v>
      </c>
      <c r="C376" s="45">
        <f>-1.9-0.69</f>
        <v>-2.59</v>
      </c>
      <c r="D376" s="45">
        <f>-0.47+2.46</f>
        <v>1.99</v>
      </c>
      <c r="E376" s="45">
        <f>1.65+1.68</f>
        <v>3.33</v>
      </c>
      <c r="F376" s="21">
        <f t="shared" si="289"/>
        <v>0.20000000000000018</v>
      </c>
      <c r="G376" s="45">
        <f>-0.21+1.05</f>
        <v>0.8400000000000001</v>
      </c>
      <c r="H376" s="45">
        <f>-0.37+2.28</f>
        <v>1.9099999999999997</v>
      </c>
      <c r="I376" s="45">
        <f>3.48+1.75</f>
        <v>5.23</v>
      </c>
      <c r="J376" s="45">
        <f>-0.07+3.65</f>
        <v>3.58</v>
      </c>
      <c r="K376" s="21">
        <f t="shared" si="291"/>
        <v>11.56</v>
      </c>
      <c r="L376" s="45">
        <v>-4.71</v>
      </c>
      <c r="M376" s="45">
        <v>0.6</v>
      </c>
      <c r="N376" s="45">
        <v>4.28</v>
      </c>
      <c r="O376" s="45">
        <v>4.51</v>
      </c>
      <c r="P376" s="53">
        <f t="shared" si="224"/>
        <v>4.68</v>
      </c>
      <c r="Q376" s="31">
        <v>-2.04</v>
      </c>
    </row>
    <row r="377" spans="1:17" ht="15">
      <c r="A377" s="16" t="s">
        <v>131</v>
      </c>
      <c r="B377" s="31">
        <f>B378+B379</f>
        <v>42.82</v>
      </c>
      <c r="C377" s="31">
        <f aca="true" t="shared" si="317" ref="C377:E377">C378+C379</f>
        <v>65.54</v>
      </c>
      <c r="D377" s="31">
        <f t="shared" si="317"/>
        <v>21.619999999999997</v>
      </c>
      <c r="E377" s="31">
        <f t="shared" si="317"/>
        <v>59.129999999999995</v>
      </c>
      <c r="F377" s="21">
        <f t="shared" si="289"/>
        <v>189.11</v>
      </c>
      <c r="G377" s="31">
        <f>G378+G379</f>
        <v>61.230000000000004</v>
      </c>
      <c r="H377" s="31">
        <f aca="true" t="shared" si="318" ref="H377:J377">H378+H379</f>
        <v>-31.700000000000003</v>
      </c>
      <c r="I377" s="31">
        <f t="shared" si="318"/>
        <v>104.92</v>
      </c>
      <c r="J377" s="31">
        <f t="shared" si="318"/>
        <v>17.92</v>
      </c>
      <c r="K377" s="21">
        <f t="shared" si="291"/>
        <v>152.37</v>
      </c>
      <c r="L377" s="31">
        <f>L378+L379</f>
        <v>14.649999999999999</v>
      </c>
      <c r="M377" s="31">
        <f aca="true" t="shared" si="319" ref="M377:O377">M378+M379</f>
        <v>-26.52</v>
      </c>
      <c r="N377" s="31">
        <f t="shared" si="319"/>
        <v>-35.56</v>
      </c>
      <c r="O377" s="31">
        <f t="shared" si="319"/>
        <v>70.28</v>
      </c>
      <c r="P377" s="21">
        <f aca="true" t="shared" si="320" ref="P377">SUM(L377:O377)</f>
        <v>22.849999999999994</v>
      </c>
      <c r="Q377" s="31">
        <f>Q378+Q379</f>
        <v>-2.7799999999999985</v>
      </c>
    </row>
    <row r="378" spans="1:17" ht="15">
      <c r="A378" s="16" t="s">
        <v>143</v>
      </c>
      <c r="B378" s="45">
        <v>-0.2799999999999998</v>
      </c>
      <c r="C378" s="45">
        <v>0.3599999999999992</v>
      </c>
      <c r="D378" s="45">
        <v>12.6</v>
      </c>
      <c r="E378" s="45">
        <v>-8.98</v>
      </c>
      <c r="F378" s="21">
        <f t="shared" si="289"/>
        <v>3.6999999999999993</v>
      </c>
      <c r="G378" s="45">
        <v>-0.14999999999999947</v>
      </c>
      <c r="H378" s="45">
        <v>0.5700000000000002</v>
      </c>
      <c r="I378" s="45">
        <v>0.79</v>
      </c>
      <c r="J378" s="45">
        <v>22.1</v>
      </c>
      <c r="K378" s="21">
        <f t="shared" si="291"/>
        <v>23.310000000000002</v>
      </c>
      <c r="L378" s="45">
        <v>1.61</v>
      </c>
      <c r="M378" s="45">
        <v>-22.54</v>
      </c>
      <c r="N378" s="45">
        <v>9.62</v>
      </c>
      <c r="O378" s="45">
        <v>-0.4</v>
      </c>
      <c r="P378" s="53">
        <f t="shared" si="224"/>
        <v>-11.71</v>
      </c>
      <c r="Q378" s="31">
        <v>-0.30999999999999983</v>
      </c>
    </row>
    <row r="379" spans="1:17" ht="15">
      <c r="A379" s="16" t="s">
        <v>135</v>
      </c>
      <c r="B379" s="45">
        <f>43.1</f>
        <v>43.1</v>
      </c>
      <c r="C379" s="45">
        <v>65.18</v>
      </c>
      <c r="D379" s="45">
        <v>9.02</v>
      </c>
      <c r="E379" s="45">
        <v>68.11</v>
      </c>
      <c r="F379" s="21">
        <f t="shared" si="289"/>
        <v>185.41</v>
      </c>
      <c r="G379" s="45">
        <v>61.38</v>
      </c>
      <c r="H379" s="45">
        <v>-32.27</v>
      </c>
      <c r="I379" s="45">
        <v>104.13</v>
      </c>
      <c r="J379" s="45">
        <v>-4.18</v>
      </c>
      <c r="K379" s="21">
        <f t="shared" si="291"/>
        <v>129.06</v>
      </c>
      <c r="L379" s="45">
        <v>13.04</v>
      </c>
      <c r="M379" s="45">
        <v>-3.98</v>
      </c>
      <c r="N379" s="45">
        <v>-45.18</v>
      </c>
      <c r="O379" s="45">
        <v>70.68</v>
      </c>
      <c r="P379" s="53">
        <f t="shared" si="224"/>
        <v>34.56</v>
      </c>
      <c r="Q379" s="31">
        <v>-2.469999999999999</v>
      </c>
    </row>
    <row r="380" spans="1:17" ht="15">
      <c r="A380" s="16" t="s">
        <v>150</v>
      </c>
      <c r="B380" s="31">
        <f>B381-B388</f>
        <v>-6.82</v>
      </c>
      <c r="C380" s="31">
        <f aca="true" t="shared" si="321" ref="C380:E380">C381-C388</f>
        <v>-59.22</v>
      </c>
      <c r="D380" s="31">
        <f t="shared" si="321"/>
        <v>-24.18</v>
      </c>
      <c r="E380" s="31">
        <f t="shared" si="321"/>
        <v>-39.43</v>
      </c>
      <c r="F380" s="21">
        <f t="shared" si="289"/>
        <v>-129.65</v>
      </c>
      <c r="G380" s="31">
        <f>G381-G388</f>
        <v>-5.680000000000001</v>
      </c>
      <c r="H380" s="31">
        <f aca="true" t="shared" si="322" ref="H380:J380">H381-H388</f>
        <v>-108.39000000000001</v>
      </c>
      <c r="I380" s="31">
        <f t="shared" si="322"/>
        <v>-17.500000000000004</v>
      </c>
      <c r="J380" s="31">
        <f t="shared" si="322"/>
        <v>-3.549999999999997</v>
      </c>
      <c r="K380" s="21">
        <f t="shared" si="291"/>
        <v>-135.12</v>
      </c>
      <c r="L380" s="31">
        <f>L381-L388</f>
        <v>31.700000000000003</v>
      </c>
      <c r="M380" s="31">
        <f aca="true" t="shared" si="323" ref="M380:O380">M381-M388</f>
        <v>-98.99000000000001</v>
      </c>
      <c r="N380" s="31">
        <f t="shared" si="323"/>
        <v>-77.94</v>
      </c>
      <c r="O380" s="31">
        <f t="shared" si="323"/>
        <v>151.32999999999998</v>
      </c>
      <c r="P380" s="56">
        <f t="shared" si="224"/>
        <v>6.099999999999966</v>
      </c>
      <c r="Q380" s="31">
        <f>Q381-Q388</f>
        <v>-17.05</v>
      </c>
    </row>
    <row r="381" spans="1:17" ht="15">
      <c r="A381" s="16" t="s">
        <v>141</v>
      </c>
      <c r="B381" s="31">
        <f>B382</f>
        <v>-10.07</v>
      </c>
      <c r="C381" s="31">
        <f aca="true" t="shared" si="324" ref="C381:E382">C382</f>
        <v>-37.37</v>
      </c>
      <c r="D381" s="31">
        <f t="shared" si="324"/>
        <v>-24.24</v>
      </c>
      <c r="E381" s="31">
        <f t="shared" si="324"/>
        <v>-26.47</v>
      </c>
      <c r="F381" s="21">
        <f t="shared" si="289"/>
        <v>-98.14999999999999</v>
      </c>
      <c r="G381" s="31">
        <f>G382</f>
        <v>0.4700000000000001</v>
      </c>
      <c r="H381" s="31">
        <f aca="true" t="shared" si="325" ref="H381:J382">H382</f>
        <v>-43.1</v>
      </c>
      <c r="I381" s="31">
        <f t="shared" si="325"/>
        <v>0.91</v>
      </c>
      <c r="J381" s="31">
        <f t="shared" si="325"/>
        <v>-19.689999999999998</v>
      </c>
      <c r="K381" s="21">
        <f t="shared" si="291"/>
        <v>-61.410000000000004</v>
      </c>
      <c r="L381" s="31">
        <f>L382</f>
        <v>13.38</v>
      </c>
      <c r="M381" s="31">
        <f aca="true" t="shared" si="326" ref="M381:O382">M382</f>
        <v>-17.54</v>
      </c>
      <c r="N381" s="31">
        <f t="shared" si="326"/>
        <v>-21.14</v>
      </c>
      <c r="O381" s="31">
        <f t="shared" si="326"/>
        <v>91.39</v>
      </c>
      <c r="P381" s="52">
        <f t="shared" si="224"/>
        <v>66.09</v>
      </c>
      <c r="Q381" s="31">
        <f>Q382</f>
        <v>0.26</v>
      </c>
    </row>
    <row r="382" spans="1:17" ht="15">
      <c r="A382" s="16" t="s">
        <v>130</v>
      </c>
      <c r="B382" s="31">
        <f>B383</f>
        <v>-10.07</v>
      </c>
      <c r="C382" s="31">
        <f t="shared" si="324"/>
        <v>-37.37</v>
      </c>
      <c r="D382" s="31">
        <f t="shared" si="324"/>
        <v>-24.24</v>
      </c>
      <c r="E382" s="31">
        <f t="shared" si="324"/>
        <v>-26.47</v>
      </c>
      <c r="F382" s="21">
        <f t="shared" si="289"/>
        <v>-98.14999999999999</v>
      </c>
      <c r="G382" s="31">
        <f>G383</f>
        <v>0.4700000000000001</v>
      </c>
      <c r="H382" s="31">
        <f t="shared" si="325"/>
        <v>-43.1</v>
      </c>
      <c r="I382" s="31">
        <f t="shared" si="325"/>
        <v>0.91</v>
      </c>
      <c r="J382" s="31">
        <f t="shared" si="325"/>
        <v>-19.689999999999998</v>
      </c>
      <c r="K382" s="21">
        <f t="shared" si="291"/>
        <v>-61.410000000000004</v>
      </c>
      <c r="L382" s="31">
        <f>L383</f>
        <v>13.38</v>
      </c>
      <c r="M382" s="31">
        <f t="shared" si="326"/>
        <v>-17.54</v>
      </c>
      <c r="N382" s="31">
        <f t="shared" si="326"/>
        <v>-21.14</v>
      </c>
      <c r="O382" s="31">
        <f t="shared" si="326"/>
        <v>91.39</v>
      </c>
      <c r="P382" s="53">
        <f t="shared" si="224"/>
        <v>66.09</v>
      </c>
      <c r="Q382" s="31">
        <f>Q383</f>
        <v>0.26</v>
      </c>
    </row>
    <row r="383" spans="1:17" ht="15">
      <c r="A383" s="16" t="s">
        <v>142</v>
      </c>
      <c r="B383" s="31">
        <f>B385+B387</f>
        <v>-10.07</v>
      </c>
      <c r="C383" s="31">
        <f aca="true" t="shared" si="327" ref="C383:E383">C385+C387</f>
        <v>-37.37</v>
      </c>
      <c r="D383" s="31">
        <f t="shared" si="327"/>
        <v>-24.24</v>
      </c>
      <c r="E383" s="31">
        <f t="shared" si="327"/>
        <v>-26.47</v>
      </c>
      <c r="F383" s="21">
        <f t="shared" si="289"/>
        <v>-98.14999999999999</v>
      </c>
      <c r="G383" s="31">
        <f>G385+G387</f>
        <v>0.4700000000000001</v>
      </c>
      <c r="H383" s="31">
        <f aca="true" t="shared" si="328" ref="H383:J383">H385+H387</f>
        <v>-43.1</v>
      </c>
      <c r="I383" s="31">
        <f t="shared" si="328"/>
        <v>0.91</v>
      </c>
      <c r="J383" s="31">
        <f t="shared" si="328"/>
        <v>-19.689999999999998</v>
      </c>
      <c r="K383" s="21">
        <f t="shared" si="291"/>
        <v>-61.410000000000004</v>
      </c>
      <c r="L383" s="31">
        <f>L385+L387</f>
        <v>13.38</v>
      </c>
      <c r="M383" s="31">
        <f aca="true" t="shared" si="329" ref="M383:O383">M385+M387</f>
        <v>-17.54</v>
      </c>
      <c r="N383" s="31">
        <f t="shared" si="329"/>
        <v>-21.14</v>
      </c>
      <c r="O383" s="31">
        <f t="shared" si="329"/>
        <v>91.39</v>
      </c>
      <c r="P383" s="53">
        <f t="shared" si="224"/>
        <v>66.09</v>
      </c>
      <c r="Q383" s="31">
        <f>Q385+Q387</f>
        <v>0.26</v>
      </c>
    </row>
    <row r="384" spans="1:17" ht="15">
      <c r="A384" s="16" t="s">
        <v>151</v>
      </c>
      <c r="B384" s="31">
        <f>B385</f>
        <v>0.5</v>
      </c>
      <c r="C384" s="31">
        <f aca="true" t="shared" si="330" ref="C384:E384">C385</f>
        <v>-0.66</v>
      </c>
      <c r="D384" s="31">
        <f t="shared" si="330"/>
        <v>0.26</v>
      </c>
      <c r="E384" s="31">
        <f t="shared" si="330"/>
        <v>-0.04</v>
      </c>
      <c r="F384" s="21">
        <f t="shared" si="289"/>
        <v>0.05999999999999998</v>
      </c>
      <c r="G384" s="31">
        <f>G385</f>
        <v>-0.62</v>
      </c>
      <c r="H384" s="31">
        <f aca="true" t="shared" si="331" ref="H384:J384">H385</f>
        <v>-4.7</v>
      </c>
      <c r="I384" s="31">
        <f t="shared" si="331"/>
        <v>0.63</v>
      </c>
      <c r="J384" s="31">
        <f t="shared" si="331"/>
        <v>3.21</v>
      </c>
      <c r="K384" s="21">
        <f t="shared" si="291"/>
        <v>-1.4800000000000004</v>
      </c>
      <c r="L384" s="31">
        <f>L385</f>
        <v>0.21</v>
      </c>
      <c r="M384" s="31">
        <f aca="true" t="shared" si="332" ref="M384:O384">M385</f>
        <v>3.14</v>
      </c>
      <c r="N384" s="31">
        <f t="shared" si="332"/>
        <v>-2.12</v>
      </c>
      <c r="O384" s="31">
        <f t="shared" si="332"/>
        <v>-2.21</v>
      </c>
      <c r="P384" s="53">
        <f t="shared" si="224"/>
        <v>-0.98</v>
      </c>
      <c r="Q384" s="31">
        <f>Q385</f>
        <v>-0.06</v>
      </c>
    </row>
    <row r="385" spans="1:17" ht="15">
      <c r="A385" s="16" t="s">
        <v>143</v>
      </c>
      <c r="B385" s="45">
        <v>0.5</v>
      </c>
      <c r="C385" s="45">
        <v>-0.66</v>
      </c>
      <c r="D385" s="45">
        <v>0.26</v>
      </c>
      <c r="E385" s="45">
        <v>-0.04</v>
      </c>
      <c r="F385" s="21">
        <f t="shared" si="289"/>
        <v>0.05999999999999998</v>
      </c>
      <c r="G385" s="45">
        <v>-0.62</v>
      </c>
      <c r="H385" s="45">
        <v>-4.7</v>
      </c>
      <c r="I385" s="45">
        <v>0.63</v>
      </c>
      <c r="J385" s="45">
        <v>3.21</v>
      </c>
      <c r="K385" s="21">
        <f t="shared" si="291"/>
        <v>-1.4800000000000004</v>
      </c>
      <c r="L385" s="45">
        <v>0.21</v>
      </c>
      <c r="M385" s="45">
        <v>3.14</v>
      </c>
      <c r="N385" s="45">
        <v>-2.12</v>
      </c>
      <c r="O385" s="45">
        <v>-2.21</v>
      </c>
      <c r="P385" s="53">
        <f t="shared" si="224"/>
        <v>-0.98</v>
      </c>
      <c r="Q385" s="31">
        <v>-0.06</v>
      </c>
    </row>
    <row r="386" spans="1:17" ht="15">
      <c r="A386" s="16" t="s">
        <v>131</v>
      </c>
      <c r="B386" s="31">
        <f>B387</f>
        <v>-10.57</v>
      </c>
      <c r="C386" s="31">
        <f aca="true" t="shared" si="333" ref="C386:E386">C387</f>
        <v>-36.71</v>
      </c>
      <c r="D386" s="31">
        <f t="shared" si="333"/>
        <v>-24.5</v>
      </c>
      <c r="E386" s="31">
        <f t="shared" si="333"/>
        <v>-26.43</v>
      </c>
      <c r="F386" s="21">
        <f t="shared" si="289"/>
        <v>-98.21000000000001</v>
      </c>
      <c r="G386" s="31">
        <f>G387</f>
        <v>1.09</v>
      </c>
      <c r="H386" s="31">
        <f aca="true" t="shared" si="334" ref="H386:J386">H387</f>
        <v>-38.4</v>
      </c>
      <c r="I386" s="31">
        <f t="shared" si="334"/>
        <v>0.28</v>
      </c>
      <c r="J386" s="31">
        <f t="shared" si="334"/>
        <v>-22.9</v>
      </c>
      <c r="K386" s="21">
        <f t="shared" si="291"/>
        <v>-59.92999999999999</v>
      </c>
      <c r="L386" s="31">
        <f>L387</f>
        <v>13.17</v>
      </c>
      <c r="M386" s="31">
        <f aca="true" t="shared" si="335" ref="M386:O386">M387</f>
        <v>-20.68</v>
      </c>
      <c r="N386" s="31">
        <f t="shared" si="335"/>
        <v>-19.02</v>
      </c>
      <c r="O386" s="31">
        <f t="shared" si="335"/>
        <v>93.6</v>
      </c>
      <c r="P386" s="55">
        <f t="shared" si="224"/>
        <v>67.07</v>
      </c>
      <c r="Q386" s="31">
        <f>Q387</f>
        <v>0.32</v>
      </c>
    </row>
    <row r="387" spans="1:17" ht="15">
      <c r="A387" s="16" t="s">
        <v>143</v>
      </c>
      <c r="B387" s="45">
        <v>-10.57</v>
      </c>
      <c r="C387" s="45">
        <v>-36.71</v>
      </c>
      <c r="D387" s="45">
        <v>-24.5</v>
      </c>
      <c r="E387" s="45">
        <v>-26.43</v>
      </c>
      <c r="F387" s="21">
        <f t="shared" si="289"/>
        <v>-98.21000000000001</v>
      </c>
      <c r="G387" s="45">
        <v>1.09</v>
      </c>
      <c r="H387" s="45">
        <v>-38.4</v>
      </c>
      <c r="I387" s="45">
        <v>0.28</v>
      </c>
      <c r="J387" s="45">
        <v>-22.9</v>
      </c>
      <c r="K387" s="21">
        <f t="shared" si="291"/>
        <v>-59.92999999999999</v>
      </c>
      <c r="L387" s="45">
        <v>13.17</v>
      </c>
      <c r="M387" s="45">
        <v>-20.68</v>
      </c>
      <c r="N387" s="45">
        <v>-19.02</v>
      </c>
      <c r="O387" s="45">
        <v>93.6</v>
      </c>
      <c r="P387" s="53">
        <f t="shared" si="224"/>
        <v>67.07</v>
      </c>
      <c r="Q387" s="31">
        <v>0.32</v>
      </c>
    </row>
    <row r="388" spans="1:17" ht="15">
      <c r="A388" s="16" t="s">
        <v>144</v>
      </c>
      <c r="B388" s="31">
        <f>B389</f>
        <v>-3.25</v>
      </c>
      <c r="C388" s="31">
        <f aca="true" t="shared" si="336" ref="C388:E389">C389</f>
        <v>21.85</v>
      </c>
      <c r="D388" s="31">
        <f t="shared" si="336"/>
        <v>-0.05999999999999994</v>
      </c>
      <c r="E388" s="31">
        <f t="shared" si="336"/>
        <v>12.959999999999999</v>
      </c>
      <c r="F388" s="21">
        <f t="shared" si="289"/>
        <v>31.5</v>
      </c>
      <c r="G388" s="31">
        <f>G389</f>
        <v>6.15</v>
      </c>
      <c r="H388" s="31">
        <f aca="true" t="shared" si="337" ref="H388:J389">H389</f>
        <v>65.29</v>
      </c>
      <c r="I388" s="31">
        <f t="shared" si="337"/>
        <v>18.410000000000004</v>
      </c>
      <c r="J388" s="31">
        <f t="shared" si="337"/>
        <v>-16.14</v>
      </c>
      <c r="K388" s="21">
        <f t="shared" si="291"/>
        <v>73.71000000000002</v>
      </c>
      <c r="L388" s="31">
        <f>L389</f>
        <v>-18.32</v>
      </c>
      <c r="M388" s="31">
        <f aca="true" t="shared" si="338" ref="M388:O389">M389</f>
        <v>81.45</v>
      </c>
      <c r="N388" s="31">
        <f t="shared" si="338"/>
        <v>56.800000000000004</v>
      </c>
      <c r="O388" s="31">
        <f t="shared" si="338"/>
        <v>-59.94</v>
      </c>
      <c r="P388" s="52">
        <f t="shared" si="224"/>
        <v>59.99000000000001</v>
      </c>
      <c r="Q388" s="31">
        <f>Q389</f>
        <v>17.310000000000002</v>
      </c>
    </row>
    <row r="389" spans="1:17" ht="15">
      <c r="A389" s="16" t="s">
        <v>130</v>
      </c>
      <c r="B389" s="31">
        <f>B390</f>
        <v>-3.25</v>
      </c>
      <c r="C389" s="31">
        <f t="shared" si="336"/>
        <v>21.85</v>
      </c>
      <c r="D389" s="31">
        <f t="shared" si="336"/>
        <v>-0.05999999999999994</v>
      </c>
      <c r="E389" s="31">
        <f t="shared" si="336"/>
        <v>12.959999999999999</v>
      </c>
      <c r="F389" s="21">
        <f t="shared" si="289"/>
        <v>31.5</v>
      </c>
      <c r="G389" s="31">
        <f>G390</f>
        <v>6.15</v>
      </c>
      <c r="H389" s="31">
        <f t="shared" si="337"/>
        <v>65.29</v>
      </c>
      <c r="I389" s="31">
        <f t="shared" si="337"/>
        <v>18.410000000000004</v>
      </c>
      <c r="J389" s="31">
        <f t="shared" si="337"/>
        <v>-16.14</v>
      </c>
      <c r="K389" s="21">
        <f t="shared" si="291"/>
        <v>73.71000000000002</v>
      </c>
      <c r="L389" s="31">
        <f>L390</f>
        <v>-18.32</v>
      </c>
      <c r="M389" s="31">
        <f t="shared" si="338"/>
        <v>81.45</v>
      </c>
      <c r="N389" s="31">
        <f t="shared" si="338"/>
        <v>56.800000000000004</v>
      </c>
      <c r="O389" s="31">
        <f t="shared" si="338"/>
        <v>-59.94</v>
      </c>
      <c r="P389" s="53">
        <f t="shared" si="224"/>
        <v>59.99000000000001</v>
      </c>
      <c r="Q389" s="31">
        <f>Q390</f>
        <v>17.310000000000002</v>
      </c>
    </row>
    <row r="390" spans="1:17" ht="15">
      <c r="A390" s="16" t="s">
        <v>142</v>
      </c>
      <c r="B390" s="31">
        <f>B392+B394</f>
        <v>-3.25</v>
      </c>
      <c r="C390" s="31">
        <f aca="true" t="shared" si="339" ref="C390:E390">C392+C394</f>
        <v>21.85</v>
      </c>
      <c r="D390" s="31">
        <f t="shared" si="339"/>
        <v>-0.05999999999999994</v>
      </c>
      <c r="E390" s="31">
        <f t="shared" si="339"/>
        <v>12.959999999999999</v>
      </c>
      <c r="F390" s="21">
        <f t="shared" si="289"/>
        <v>31.5</v>
      </c>
      <c r="G390" s="31">
        <f>G392+G394</f>
        <v>6.15</v>
      </c>
      <c r="H390" s="31">
        <f aca="true" t="shared" si="340" ref="H390:J390">H392+H394</f>
        <v>65.29</v>
      </c>
      <c r="I390" s="31">
        <f t="shared" si="340"/>
        <v>18.410000000000004</v>
      </c>
      <c r="J390" s="31">
        <f t="shared" si="340"/>
        <v>-16.14</v>
      </c>
      <c r="K390" s="21">
        <f t="shared" si="291"/>
        <v>73.71000000000002</v>
      </c>
      <c r="L390" s="31">
        <f>L392+L394</f>
        <v>-18.32</v>
      </c>
      <c r="M390" s="31">
        <f aca="true" t="shared" si="341" ref="M390:O390">M392+M394</f>
        <v>81.45</v>
      </c>
      <c r="N390" s="31">
        <f t="shared" si="341"/>
        <v>56.800000000000004</v>
      </c>
      <c r="O390" s="31">
        <f t="shared" si="341"/>
        <v>-59.94</v>
      </c>
      <c r="P390" s="53">
        <f t="shared" si="224"/>
        <v>59.99000000000001</v>
      </c>
      <c r="Q390" s="31">
        <f>Q392+Q394</f>
        <v>17.310000000000002</v>
      </c>
    </row>
    <row r="391" spans="1:17" ht="15">
      <c r="A391" s="16" t="s">
        <v>151</v>
      </c>
      <c r="B391" s="31">
        <f>B392</f>
        <v>-1.84</v>
      </c>
      <c r="C391" s="31">
        <f aca="true" t="shared" si="342" ref="C391:E391">C392</f>
        <v>-0.57</v>
      </c>
      <c r="D391" s="31">
        <f t="shared" si="342"/>
        <v>-0.97</v>
      </c>
      <c r="E391" s="31">
        <f t="shared" si="342"/>
        <v>0.04</v>
      </c>
      <c r="F391" s="21">
        <f t="shared" si="289"/>
        <v>-3.34</v>
      </c>
      <c r="G391" s="31">
        <f>G392</f>
        <v>-0.68</v>
      </c>
      <c r="H391" s="31">
        <f aca="true" t="shared" si="343" ref="H391:J391">H392</f>
        <v>-0.24</v>
      </c>
      <c r="I391" s="31">
        <f t="shared" si="343"/>
        <v>-2.01</v>
      </c>
      <c r="J391" s="31">
        <f t="shared" si="343"/>
        <v>-0.42</v>
      </c>
      <c r="K391" s="21">
        <f t="shared" si="291"/>
        <v>-3.3499999999999996</v>
      </c>
      <c r="L391" s="31">
        <f>L392</f>
        <v>-3.99</v>
      </c>
      <c r="M391" s="31">
        <f aca="true" t="shared" si="344" ref="M391:O391">M392</f>
        <v>-7.92</v>
      </c>
      <c r="N391" s="31">
        <f t="shared" si="344"/>
        <v>-2.3</v>
      </c>
      <c r="O391" s="31">
        <f t="shared" si="344"/>
        <v>-1.87</v>
      </c>
      <c r="P391" s="53">
        <f t="shared" si="224"/>
        <v>-16.080000000000002</v>
      </c>
      <c r="Q391" s="31">
        <f>Q392</f>
        <v>0.03</v>
      </c>
    </row>
    <row r="392" spans="1:17" ht="15">
      <c r="A392" s="16" t="s">
        <v>143</v>
      </c>
      <c r="B392" s="45">
        <v>-1.84</v>
      </c>
      <c r="C392" s="45">
        <v>-0.57</v>
      </c>
      <c r="D392" s="45">
        <v>-0.97</v>
      </c>
      <c r="E392" s="45">
        <v>0.04</v>
      </c>
      <c r="F392" s="21">
        <f t="shared" si="289"/>
        <v>-3.34</v>
      </c>
      <c r="G392" s="45">
        <v>-0.68</v>
      </c>
      <c r="H392" s="45">
        <v>-0.24</v>
      </c>
      <c r="I392" s="45">
        <v>-2.01</v>
      </c>
      <c r="J392" s="45">
        <v>-0.42</v>
      </c>
      <c r="K392" s="21">
        <f t="shared" si="291"/>
        <v>-3.3499999999999996</v>
      </c>
      <c r="L392" s="45">
        <v>-3.99</v>
      </c>
      <c r="M392" s="45">
        <v>-7.92</v>
      </c>
      <c r="N392" s="45">
        <v>-2.3</v>
      </c>
      <c r="O392" s="45">
        <v>-1.87</v>
      </c>
      <c r="P392" s="53">
        <f t="shared" si="224"/>
        <v>-16.080000000000002</v>
      </c>
      <c r="Q392" s="31">
        <v>0.03</v>
      </c>
    </row>
    <row r="393" spans="1:17" ht="15">
      <c r="A393" s="16" t="s">
        <v>131</v>
      </c>
      <c r="B393" s="31">
        <f>B394</f>
        <v>-1.41</v>
      </c>
      <c r="C393" s="31">
        <f aca="true" t="shared" si="345" ref="C393:E393">C394</f>
        <v>22.42</v>
      </c>
      <c r="D393" s="31">
        <f t="shared" si="345"/>
        <v>0.91</v>
      </c>
      <c r="E393" s="31">
        <f t="shared" si="345"/>
        <v>12.92</v>
      </c>
      <c r="F393" s="21">
        <f t="shared" si="289"/>
        <v>34.84</v>
      </c>
      <c r="G393" s="31">
        <f>G394</f>
        <v>6.83</v>
      </c>
      <c r="H393" s="31">
        <f aca="true" t="shared" si="346" ref="H393:J393">H394</f>
        <v>65.53</v>
      </c>
      <c r="I393" s="31">
        <f t="shared" si="346"/>
        <v>20.42</v>
      </c>
      <c r="J393" s="31">
        <f t="shared" si="346"/>
        <v>-15.72</v>
      </c>
      <c r="K393" s="21">
        <f t="shared" si="291"/>
        <v>77.06</v>
      </c>
      <c r="L393" s="31">
        <f>L394</f>
        <v>-14.33</v>
      </c>
      <c r="M393" s="31">
        <f aca="true" t="shared" si="347" ref="M393:O393">M394</f>
        <v>89.37</v>
      </c>
      <c r="N393" s="31">
        <f t="shared" si="347"/>
        <v>59.1</v>
      </c>
      <c r="O393" s="31">
        <f t="shared" si="347"/>
        <v>-58.07</v>
      </c>
      <c r="P393" s="55">
        <f t="shared" si="224"/>
        <v>76.07000000000002</v>
      </c>
      <c r="Q393" s="31">
        <f>Q394</f>
        <v>17.28</v>
      </c>
    </row>
    <row r="394" spans="1:17" ht="15">
      <c r="A394" s="16" t="s">
        <v>143</v>
      </c>
      <c r="B394" s="45">
        <v>-1.41</v>
      </c>
      <c r="C394" s="45">
        <v>22.42</v>
      </c>
      <c r="D394" s="45">
        <v>0.91</v>
      </c>
      <c r="E394" s="45">
        <v>12.92</v>
      </c>
      <c r="F394" s="21">
        <f t="shared" si="289"/>
        <v>34.84</v>
      </c>
      <c r="G394" s="45">
        <v>6.83</v>
      </c>
      <c r="H394" s="45">
        <v>65.53</v>
      </c>
      <c r="I394" s="45">
        <v>20.42</v>
      </c>
      <c r="J394" s="45">
        <v>-15.72</v>
      </c>
      <c r="K394" s="21">
        <f t="shared" si="291"/>
        <v>77.06</v>
      </c>
      <c r="L394" s="45">
        <v>-14.33</v>
      </c>
      <c r="M394" s="45">
        <v>89.37</v>
      </c>
      <c r="N394" s="45">
        <v>59.1</v>
      </c>
      <c r="O394" s="45">
        <v>-58.07</v>
      </c>
      <c r="P394" s="53">
        <f aca="true" t="shared" si="348" ref="P394:P427">SUM(L394:O394)</f>
        <v>76.07000000000002</v>
      </c>
      <c r="Q394" s="31">
        <v>17.28</v>
      </c>
    </row>
    <row r="395" spans="1:17" ht="15">
      <c r="A395" s="16" t="s">
        <v>152</v>
      </c>
      <c r="B395" s="31">
        <f>B396-B399</f>
        <v>9.309999999999999</v>
      </c>
      <c r="C395" s="31">
        <f aca="true" t="shared" si="349" ref="C395:E395">C396-C399</f>
        <v>-4.49</v>
      </c>
      <c r="D395" s="31">
        <f t="shared" si="349"/>
        <v>-4.98</v>
      </c>
      <c r="E395" s="31">
        <f t="shared" si="349"/>
        <v>7.56</v>
      </c>
      <c r="F395" s="21">
        <f t="shared" si="289"/>
        <v>7.399999999999998</v>
      </c>
      <c r="G395" s="31">
        <f>G396-G399</f>
        <v>-5.930000000000001</v>
      </c>
      <c r="H395" s="31">
        <f aca="true" t="shared" si="350" ref="H395:I395">H396-H399</f>
        <v>-38.06</v>
      </c>
      <c r="I395" s="31">
        <f t="shared" si="350"/>
        <v>-27.41</v>
      </c>
      <c r="J395" s="31" t="s">
        <v>174</v>
      </c>
      <c r="K395" s="21">
        <f t="shared" si="291"/>
        <v>-71.4</v>
      </c>
      <c r="L395" s="31">
        <f>L396-L399</f>
        <v>2.37</v>
      </c>
      <c r="M395" s="31">
        <f aca="true" t="shared" si="351" ref="M395:O395">M396-M399</f>
        <v>1</v>
      </c>
      <c r="N395" s="31">
        <f t="shared" si="351"/>
        <v>1</v>
      </c>
      <c r="O395" s="31">
        <f t="shared" si="351"/>
        <v>-35.68</v>
      </c>
      <c r="P395" s="56">
        <f t="shared" si="348"/>
        <v>-31.31</v>
      </c>
      <c r="Q395" s="31">
        <f>Q396-Q399</f>
        <v>1</v>
      </c>
    </row>
    <row r="396" spans="1:17" ht="15">
      <c r="A396" s="16" t="s">
        <v>141</v>
      </c>
      <c r="B396" s="31">
        <f>B397</f>
        <v>0</v>
      </c>
      <c r="C396" s="31">
        <f aca="true" t="shared" si="352" ref="C396:E397">C397</f>
        <v>0</v>
      </c>
      <c r="D396" s="31">
        <f t="shared" si="352"/>
        <v>0</v>
      </c>
      <c r="E396" s="31">
        <f t="shared" si="352"/>
        <v>-0.55</v>
      </c>
      <c r="F396" s="21">
        <f t="shared" si="289"/>
        <v>-0.55</v>
      </c>
      <c r="G396" s="31">
        <f>G397</f>
        <v>-11.39</v>
      </c>
      <c r="H396" s="31">
        <f aca="true" t="shared" si="353" ref="H396:J397">H397</f>
        <v>-34.1</v>
      </c>
      <c r="I396" s="31">
        <f t="shared" si="353"/>
        <v>-32.11</v>
      </c>
      <c r="J396" s="31">
        <f t="shared" si="353"/>
        <v>-22</v>
      </c>
      <c r="K396" s="21">
        <f t="shared" si="291"/>
        <v>-99.6</v>
      </c>
      <c r="L396" s="31">
        <f>L397</f>
        <v>0</v>
      </c>
      <c r="M396" s="31">
        <f aca="true" t="shared" si="354" ref="M396:O397">M397</f>
        <v>0</v>
      </c>
      <c r="N396" s="31">
        <f t="shared" si="354"/>
        <v>0</v>
      </c>
      <c r="O396" s="31">
        <f t="shared" si="354"/>
        <v>-36.68</v>
      </c>
      <c r="P396" s="52">
        <f t="shared" si="348"/>
        <v>-36.68</v>
      </c>
      <c r="Q396" s="31">
        <f>Q397</f>
        <v>0</v>
      </c>
    </row>
    <row r="397" spans="1:17" ht="15">
      <c r="A397" s="57" t="s">
        <v>133</v>
      </c>
      <c r="B397" s="31">
        <f>B398</f>
        <v>0</v>
      </c>
      <c r="C397" s="31">
        <f t="shared" si="352"/>
        <v>0</v>
      </c>
      <c r="D397" s="31">
        <f t="shared" si="352"/>
        <v>0</v>
      </c>
      <c r="E397" s="31">
        <f t="shared" si="352"/>
        <v>-0.55</v>
      </c>
      <c r="F397" s="21">
        <f t="shared" si="289"/>
        <v>-0.55</v>
      </c>
      <c r="G397" s="31">
        <f>G398</f>
        <v>-11.39</v>
      </c>
      <c r="H397" s="31">
        <f t="shared" si="353"/>
        <v>-34.1</v>
      </c>
      <c r="I397" s="31">
        <f t="shared" si="353"/>
        <v>-32.11</v>
      </c>
      <c r="J397" s="31">
        <f t="shared" si="353"/>
        <v>-22</v>
      </c>
      <c r="K397" s="21">
        <f t="shared" si="291"/>
        <v>-99.6</v>
      </c>
      <c r="L397" s="31">
        <f>L398</f>
        <v>0</v>
      </c>
      <c r="M397" s="31">
        <f t="shared" si="354"/>
        <v>0</v>
      </c>
      <c r="N397" s="31">
        <f t="shared" si="354"/>
        <v>0</v>
      </c>
      <c r="O397" s="31">
        <f t="shared" si="354"/>
        <v>-36.68</v>
      </c>
      <c r="P397" s="58">
        <f t="shared" si="348"/>
        <v>-36.68</v>
      </c>
      <c r="Q397" s="31">
        <f>Q398</f>
        <v>0</v>
      </c>
    </row>
    <row r="398" spans="1:17" ht="15">
      <c r="A398" s="16" t="s">
        <v>142</v>
      </c>
      <c r="B398" s="45">
        <v>0</v>
      </c>
      <c r="C398" s="45">
        <v>0</v>
      </c>
      <c r="D398" s="45">
        <v>0</v>
      </c>
      <c r="E398" s="45">
        <v>-0.55</v>
      </c>
      <c r="F398" s="21">
        <f t="shared" si="289"/>
        <v>-0.55</v>
      </c>
      <c r="G398" s="45">
        <v>-11.39</v>
      </c>
      <c r="H398" s="45">
        <v>-34.1</v>
      </c>
      <c r="I398" s="45">
        <v>-32.11</v>
      </c>
      <c r="J398" s="45">
        <v>-22</v>
      </c>
      <c r="K398" s="21">
        <f t="shared" si="291"/>
        <v>-99.6</v>
      </c>
      <c r="L398" s="45">
        <v>0</v>
      </c>
      <c r="M398" s="45">
        <v>0</v>
      </c>
      <c r="N398" s="45">
        <v>0</v>
      </c>
      <c r="O398" s="45">
        <v>-36.68</v>
      </c>
      <c r="P398" s="53">
        <f t="shared" si="348"/>
        <v>-36.68</v>
      </c>
      <c r="Q398" s="31"/>
    </row>
    <row r="399" spans="1:17" ht="15">
      <c r="A399" s="16" t="s">
        <v>144</v>
      </c>
      <c r="B399" s="31">
        <f>B400+B402</f>
        <v>-9.309999999999999</v>
      </c>
      <c r="C399" s="31">
        <f aca="true" t="shared" si="355" ref="C399:E399">C400+C402</f>
        <v>4.49</v>
      </c>
      <c r="D399" s="31">
        <f t="shared" si="355"/>
        <v>4.98</v>
      </c>
      <c r="E399" s="31">
        <f t="shared" si="355"/>
        <v>-8.11</v>
      </c>
      <c r="F399" s="21">
        <f t="shared" si="289"/>
        <v>-7.9499999999999975</v>
      </c>
      <c r="G399" s="31">
        <f>G400+G402</f>
        <v>-5.46</v>
      </c>
      <c r="H399" s="31">
        <f aca="true" t="shared" si="356" ref="H399:J399">H400+H402</f>
        <v>3.96</v>
      </c>
      <c r="I399" s="31">
        <f t="shared" si="356"/>
        <v>-4.7</v>
      </c>
      <c r="J399" s="31">
        <f t="shared" si="356"/>
        <v>1.5499999999999998</v>
      </c>
      <c r="K399" s="21">
        <f t="shared" si="291"/>
        <v>-4.65</v>
      </c>
      <c r="L399" s="31">
        <f>L400+L402</f>
        <v>-2.37</v>
      </c>
      <c r="M399" s="31">
        <f aca="true" t="shared" si="357" ref="M399:O399">M400+M402</f>
        <v>-1</v>
      </c>
      <c r="N399" s="31">
        <f t="shared" si="357"/>
        <v>-1</v>
      </c>
      <c r="O399" s="31">
        <f t="shared" si="357"/>
        <v>-1</v>
      </c>
      <c r="P399" s="52">
        <f t="shared" si="348"/>
        <v>-5.37</v>
      </c>
      <c r="Q399" s="31">
        <f>Q400+Q402</f>
        <v>-1</v>
      </c>
    </row>
    <row r="400" spans="1:17" ht="15">
      <c r="A400" s="59" t="s">
        <v>133</v>
      </c>
      <c r="B400" s="31">
        <f>B401</f>
        <v>-5.02</v>
      </c>
      <c r="C400" s="31">
        <f aca="true" t="shared" si="358" ref="C400:E400">C401</f>
        <v>5.49</v>
      </c>
      <c r="D400" s="31">
        <f t="shared" si="358"/>
        <v>5.98</v>
      </c>
      <c r="E400" s="31">
        <f t="shared" si="358"/>
        <v>-7.11</v>
      </c>
      <c r="F400" s="21">
        <f t="shared" si="289"/>
        <v>-0.6599999999999993</v>
      </c>
      <c r="G400" s="31">
        <f>G401</f>
        <v>0</v>
      </c>
      <c r="H400" s="31">
        <f aca="true" t="shared" si="359" ref="H400:J400">H401</f>
        <v>4.96</v>
      </c>
      <c r="I400" s="31">
        <f t="shared" si="359"/>
        <v>-3.7</v>
      </c>
      <c r="J400" s="31">
        <f t="shared" si="359"/>
        <v>2.55</v>
      </c>
      <c r="K400" s="21">
        <f t="shared" si="291"/>
        <v>3.8099999999999996</v>
      </c>
      <c r="L400" s="31">
        <f>L401</f>
        <v>-1.37</v>
      </c>
      <c r="M400" s="31">
        <f aca="true" t="shared" si="360" ref="M400:O400">M401</f>
        <v>0</v>
      </c>
      <c r="N400" s="31">
        <f t="shared" si="360"/>
        <v>0</v>
      </c>
      <c r="O400" s="31">
        <f t="shared" si="360"/>
        <v>0</v>
      </c>
      <c r="P400" s="53">
        <f t="shared" si="348"/>
        <v>-1.37</v>
      </c>
      <c r="Q400" s="31">
        <f>Q401</f>
        <v>0</v>
      </c>
    </row>
    <row r="401" spans="1:17" ht="15">
      <c r="A401" s="16" t="s">
        <v>142</v>
      </c>
      <c r="B401" s="45">
        <v>-5.02</v>
      </c>
      <c r="C401" s="45">
        <v>5.49</v>
      </c>
      <c r="D401" s="45">
        <v>5.98</v>
      </c>
      <c r="E401" s="45">
        <v>-7.11</v>
      </c>
      <c r="F401" s="21">
        <f t="shared" si="289"/>
        <v>-0.6599999999999993</v>
      </c>
      <c r="G401" s="45">
        <v>0</v>
      </c>
      <c r="H401" s="45">
        <v>4.96</v>
      </c>
      <c r="I401" s="45">
        <v>-3.7</v>
      </c>
      <c r="J401" s="45">
        <v>2.55</v>
      </c>
      <c r="K401" s="21">
        <f t="shared" si="291"/>
        <v>3.8099999999999996</v>
      </c>
      <c r="L401" s="45">
        <v>-1.37</v>
      </c>
      <c r="M401" s="45">
        <v>0</v>
      </c>
      <c r="N401" s="45">
        <v>0</v>
      </c>
      <c r="O401" s="45">
        <v>0</v>
      </c>
      <c r="P401" s="53">
        <f t="shared" si="348"/>
        <v>-1.37</v>
      </c>
      <c r="Q401" s="31"/>
    </row>
    <row r="402" spans="1:17" ht="15">
      <c r="A402" s="59" t="s">
        <v>130</v>
      </c>
      <c r="B402" s="31">
        <f>B403</f>
        <v>-4.29</v>
      </c>
      <c r="C402" s="31">
        <f aca="true" t="shared" si="361" ref="C402:E402">C403</f>
        <v>-1</v>
      </c>
      <c r="D402" s="31">
        <f t="shared" si="361"/>
        <v>-1</v>
      </c>
      <c r="E402" s="31">
        <f t="shared" si="361"/>
        <v>-1</v>
      </c>
      <c r="F402" s="21">
        <f t="shared" si="289"/>
        <v>-7.29</v>
      </c>
      <c r="G402" s="31">
        <f>G403</f>
        <v>-5.46</v>
      </c>
      <c r="H402" s="31">
        <f aca="true" t="shared" si="362" ref="H402:J402">H403</f>
        <v>-1</v>
      </c>
      <c r="I402" s="31">
        <f t="shared" si="362"/>
        <v>-1</v>
      </c>
      <c r="J402" s="31">
        <f t="shared" si="362"/>
        <v>-1</v>
      </c>
      <c r="K402" s="21">
        <f t="shared" si="291"/>
        <v>-8.46</v>
      </c>
      <c r="L402" s="31">
        <f>L403</f>
        <v>-1</v>
      </c>
      <c r="M402" s="31">
        <f aca="true" t="shared" si="363" ref="M402:O402">M403</f>
        <v>-1</v>
      </c>
      <c r="N402" s="31">
        <f t="shared" si="363"/>
        <v>-1</v>
      </c>
      <c r="O402" s="31">
        <f t="shared" si="363"/>
        <v>-1</v>
      </c>
      <c r="P402" s="53">
        <f t="shared" si="348"/>
        <v>-4</v>
      </c>
      <c r="Q402" s="31">
        <f>Q403</f>
        <v>-1</v>
      </c>
    </row>
    <row r="403" spans="1:17" ht="15">
      <c r="A403" s="59" t="s">
        <v>134</v>
      </c>
      <c r="B403" s="31">
        <f>B405</f>
        <v>-4.29</v>
      </c>
      <c r="C403" s="31">
        <f aca="true" t="shared" si="364" ref="C403:E403">C405</f>
        <v>-1</v>
      </c>
      <c r="D403" s="31">
        <f t="shared" si="364"/>
        <v>-1</v>
      </c>
      <c r="E403" s="31">
        <f t="shared" si="364"/>
        <v>-1</v>
      </c>
      <c r="F403" s="21">
        <f t="shared" si="289"/>
        <v>-7.29</v>
      </c>
      <c r="G403" s="31">
        <f>G405</f>
        <v>-5.46</v>
      </c>
      <c r="H403" s="31">
        <f aca="true" t="shared" si="365" ref="H403:J403">H405</f>
        <v>-1</v>
      </c>
      <c r="I403" s="31">
        <f t="shared" si="365"/>
        <v>-1</v>
      </c>
      <c r="J403" s="31">
        <f t="shared" si="365"/>
        <v>-1</v>
      </c>
      <c r="K403" s="21">
        <f t="shared" si="291"/>
        <v>-8.46</v>
      </c>
      <c r="L403" s="31">
        <f>L405</f>
        <v>-1</v>
      </c>
      <c r="M403" s="31">
        <f aca="true" t="shared" si="366" ref="M403:O403">M405</f>
        <v>-1</v>
      </c>
      <c r="N403" s="31">
        <f t="shared" si="366"/>
        <v>-1</v>
      </c>
      <c r="O403" s="31">
        <f t="shared" si="366"/>
        <v>-1</v>
      </c>
      <c r="P403" s="53">
        <f t="shared" si="348"/>
        <v>-4</v>
      </c>
      <c r="Q403" s="31">
        <f>Q405</f>
        <v>-1</v>
      </c>
    </row>
    <row r="404" spans="1:17" ht="15">
      <c r="A404" s="59" t="s">
        <v>131</v>
      </c>
      <c r="B404" s="31">
        <f>B405</f>
        <v>-4.29</v>
      </c>
      <c r="C404" s="31">
        <f aca="true" t="shared" si="367" ref="C404:E404">C405</f>
        <v>-1</v>
      </c>
      <c r="D404" s="31">
        <f t="shared" si="367"/>
        <v>-1</v>
      </c>
      <c r="E404" s="31">
        <f t="shared" si="367"/>
        <v>-1</v>
      </c>
      <c r="F404" s="21">
        <f t="shared" si="289"/>
        <v>-7.29</v>
      </c>
      <c r="G404" s="31">
        <f>G405</f>
        <v>-5.46</v>
      </c>
      <c r="H404" s="31">
        <f aca="true" t="shared" si="368" ref="H404:J404">H405</f>
        <v>-1</v>
      </c>
      <c r="I404" s="31">
        <f t="shared" si="368"/>
        <v>-1</v>
      </c>
      <c r="J404" s="31">
        <f t="shared" si="368"/>
        <v>-1</v>
      </c>
      <c r="K404" s="21">
        <f t="shared" si="291"/>
        <v>-8.46</v>
      </c>
      <c r="L404" s="31">
        <f>L405</f>
        <v>-1</v>
      </c>
      <c r="M404" s="31">
        <f aca="true" t="shared" si="369" ref="M404:O404">M405</f>
        <v>-1</v>
      </c>
      <c r="N404" s="31">
        <f t="shared" si="369"/>
        <v>-1</v>
      </c>
      <c r="O404" s="31">
        <f t="shared" si="369"/>
        <v>-1</v>
      </c>
      <c r="P404" s="55">
        <f t="shared" si="348"/>
        <v>-4</v>
      </c>
      <c r="Q404" s="31">
        <f>Q405</f>
        <v>-1</v>
      </c>
    </row>
    <row r="405" spans="1:17" ht="15">
      <c r="A405" s="59" t="s">
        <v>135</v>
      </c>
      <c r="B405" s="45">
        <f>-1-0.43-2.86</f>
        <v>-4.29</v>
      </c>
      <c r="C405" s="45">
        <v>-1</v>
      </c>
      <c r="D405" s="45">
        <v>-1</v>
      </c>
      <c r="E405" s="45">
        <v>-1</v>
      </c>
      <c r="F405" s="21">
        <f t="shared" si="289"/>
        <v>-7.29</v>
      </c>
      <c r="G405" s="45">
        <f>-1-4.46</f>
        <v>-5.46</v>
      </c>
      <c r="H405" s="45">
        <v>-1</v>
      </c>
      <c r="I405" s="45">
        <v>-1</v>
      </c>
      <c r="J405" s="45">
        <v>-1</v>
      </c>
      <c r="K405" s="21">
        <f t="shared" si="291"/>
        <v>-8.46</v>
      </c>
      <c r="L405" s="45">
        <v>-1</v>
      </c>
      <c r="M405" s="45">
        <v>-1</v>
      </c>
      <c r="N405" s="45">
        <v>-1</v>
      </c>
      <c r="O405" s="45">
        <v>-1</v>
      </c>
      <c r="P405" s="53">
        <f t="shared" si="348"/>
        <v>-4</v>
      </c>
      <c r="Q405" s="31">
        <v>-1</v>
      </c>
    </row>
    <row r="406" spans="1:17" s="14" customFormat="1" ht="15">
      <c r="A406" s="11" t="s">
        <v>153</v>
      </c>
      <c r="B406" s="39">
        <f>B407+B408</f>
        <v>68.67</v>
      </c>
      <c r="C406" s="39">
        <f aca="true" t="shared" si="370" ref="C406:E406">C407+C408</f>
        <v>45.540000000000006</v>
      </c>
      <c r="D406" s="39">
        <f t="shared" si="370"/>
        <v>220.19</v>
      </c>
      <c r="E406" s="39">
        <f t="shared" si="370"/>
        <v>163.23</v>
      </c>
      <c r="F406" s="38">
        <f t="shared" si="289"/>
        <v>497.63</v>
      </c>
      <c r="G406" s="39">
        <f>G407+G408</f>
        <v>4.219999999999997</v>
      </c>
      <c r="H406" s="39">
        <f aca="true" t="shared" si="371" ref="H406:J406">H407+H408</f>
        <v>-14.310000000000002</v>
      </c>
      <c r="I406" s="39">
        <f t="shared" si="371"/>
        <v>211</v>
      </c>
      <c r="J406" s="39">
        <f t="shared" si="371"/>
        <v>81.14</v>
      </c>
      <c r="K406" s="38">
        <f t="shared" si="291"/>
        <v>282.05</v>
      </c>
      <c r="L406" s="39">
        <f>L407+L408</f>
        <v>-96.49000000000001</v>
      </c>
      <c r="M406" s="39">
        <f aca="true" t="shared" si="372" ref="M406:O406">M407+M408</f>
        <v>14.560000000000004</v>
      </c>
      <c r="N406" s="39">
        <f t="shared" si="372"/>
        <v>-10.29</v>
      </c>
      <c r="O406" s="39">
        <f t="shared" si="372"/>
        <v>-446.22999999999996</v>
      </c>
      <c r="P406" s="60">
        <f t="shared" si="348"/>
        <v>-538.4499999999999</v>
      </c>
      <c r="Q406" s="39">
        <f>Q407+Q408</f>
        <v>-312.76000000000005</v>
      </c>
    </row>
    <row r="407" spans="1:17" ht="15">
      <c r="A407" s="16" t="s">
        <v>154</v>
      </c>
      <c r="B407" s="45">
        <v>-0.71</v>
      </c>
      <c r="C407" s="45">
        <v>-0.01</v>
      </c>
      <c r="D407" s="45">
        <v>1.1</v>
      </c>
      <c r="E407" s="45">
        <v>0.29</v>
      </c>
      <c r="F407" s="21">
        <f t="shared" si="289"/>
        <v>0.6700000000000002</v>
      </c>
      <c r="G407" s="45">
        <v>-0.94</v>
      </c>
      <c r="H407" s="45">
        <v>3.36</v>
      </c>
      <c r="I407" s="45">
        <v>3.51</v>
      </c>
      <c r="J407" s="45">
        <v>-1.17</v>
      </c>
      <c r="K407" s="21">
        <f t="shared" si="291"/>
        <v>4.76</v>
      </c>
      <c r="L407" s="45">
        <v>-2.93</v>
      </c>
      <c r="M407" s="45">
        <v>7.99</v>
      </c>
      <c r="N407" s="45">
        <v>-7.46</v>
      </c>
      <c r="O407" s="45">
        <v>-2.53</v>
      </c>
      <c r="P407" s="53">
        <f t="shared" si="348"/>
        <v>-4.93</v>
      </c>
      <c r="Q407" s="31">
        <v>1.09</v>
      </c>
    </row>
    <row r="408" spans="1:17" ht="15">
      <c r="A408" s="16" t="s">
        <v>155</v>
      </c>
      <c r="B408" s="31">
        <f>B409+B412</f>
        <v>69.38</v>
      </c>
      <c r="C408" s="31">
        <f aca="true" t="shared" si="373" ref="C408:E408">C409+C412</f>
        <v>45.550000000000004</v>
      </c>
      <c r="D408" s="31">
        <f t="shared" si="373"/>
        <v>219.09</v>
      </c>
      <c r="E408" s="31">
        <f t="shared" si="373"/>
        <v>162.94</v>
      </c>
      <c r="F408" s="21">
        <f t="shared" si="289"/>
        <v>496.96</v>
      </c>
      <c r="G408" s="31">
        <f>G409+G412</f>
        <v>5.159999999999997</v>
      </c>
      <c r="H408" s="31">
        <f aca="true" t="shared" si="374" ref="H408:J408">H409+H412</f>
        <v>-17.67</v>
      </c>
      <c r="I408" s="31">
        <f t="shared" si="374"/>
        <v>207.49</v>
      </c>
      <c r="J408" s="31">
        <f t="shared" si="374"/>
        <v>82.31</v>
      </c>
      <c r="K408" s="21">
        <f t="shared" si="291"/>
        <v>277.29</v>
      </c>
      <c r="L408" s="31">
        <f>L409+L412</f>
        <v>-93.56</v>
      </c>
      <c r="M408" s="31">
        <f aca="true" t="shared" si="375" ref="M408:O408">M409+M412</f>
        <v>6.570000000000004</v>
      </c>
      <c r="N408" s="31">
        <f t="shared" si="375"/>
        <v>-2.83</v>
      </c>
      <c r="O408" s="31">
        <f t="shared" si="375"/>
        <v>-443.7</v>
      </c>
      <c r="P408" s="53">
        <f t="shared" si="348"/>
        <v>-533.52</v>
      </c>
      <c r="Q408" s="31">
        <f>Q409+Q412</f>
        <v>-313.85</v>
      </c>
    </row>
    <row r="409" spans="1:17" ht="15">
      <c r="A409" s="16" t="s">
        <v>156</v>
      </c>
      <c r="B409" s="31">
        <f>B410+B411</f>
        <v>61.96</v>
      </c>
      <c r="C409" s="31">
        <f aca="true" t="shared" si="376" ref="C409:E409">C410+C411</f>
        <v>94.34</v>
      </c>
      <c r="D409" s="31">
        <f t="shared" si="376"/>
        <v>118.06</v>
      </c>
      <c r="E409" s="31">
        <f t="shared" si="376"/>
        <v>116.82</v>
      </c>
      <c r="F409" s="21">
        <f t="shared" si="289"/>
        <v>391.18</v>
      </c>
      <c r="G409" s="31">
        <f>G410+G411</f>
        <v>-173.47</v>
      </c>
      <c r="H409" s="31">
        <f aca="true" t="shared" si="377" ref="H409:J409">H410+H411</f>
        <v>-13.27</v>
      </c>
      <c r="I409" s="31">
        <f t="shared" si="377"/>
        <v>106.03</v>
      </c>
      <c r="J409" s="31">
        <f t="shared" si="377"/>
        <v>-25.18</v>
      </c>
      <c r="K409" s="21">
        <f t="shared" si="291"/>
        <v>-105.89000000000001</v>
      </c>
      <c r="L409" s="31">
        <f>L410+L411</f>
        <v>11.349999999999998</v>
      </c>
      <c r="M409" s="31">
        <f aca="true" t="shared" si="378" ref="M409:O409">M410+M411</f>
        <v>-19.369999999999997</v>
      </c>
      <c r="N409" s="31">
        <f t="shared" si="378"/>
        <v>15.37</v>
      </c>
      <c r="O409" s="31">
        <f t="shared" si="378"/>
        <v>-84.89999999999999</v>
      </c>
      <c r="P409" s="53">
        <f t="shared" si="348"/>
        <v>-77.55</v>
      </c>
      <c r="Q409" s="31">
        <f>Q410+Q411</f>
        <v>-247.95</v>
      </c>
    </row>
    <row r="410" spans="1:17" ht="15">
      <c r="A410" s="16" t="s">
        <v>157</v>
      </c>
      <c r="B410" s="45">
        <v>61.96</v>
      </c>
      <c r="C410" s="45">
        <v>94.34</v>
      </c>
      <c r="D410" s="45">
        <v>118.06</v>
      </c>
      <c r="E410" s="45">
        <v>116.82</v>
      </c>
      <c r="F410" s="21">
        <f t="shared" si="289"/>
        <v>391.18</v>
      </c>
      <c r="G410" s="45">
        <v>-144.45</v>
      </c>
      <c r="H410" s="45">
        <v>10.55</v>
      </c>
      <c r="I410" s="45">
        <v>-1.36</v>
      </c>
      <c r="J410" s="45">
        <v>32.6</v>
      </c>
      <c r="K410" s="21">
        <f t="shared" si="291"/>
        <v>-102.66</v>
      </c>
      <c r="L410" s="45">
        <v>-15.14</v>
      </c>
      <c r="M410" s="45">
        <v>5.42</v>
      </c>
      <c r="N410" s="45">
        <v>18.65</v>
      </c>
      <c r="O410" s="45">
        <v>91.55</v>
      </c>
      <c r="P410" s="53">
        <f t="shared" si="348"/>
        <v>100.47999999999999</v>
      </c>
      <c r="Q410" s="31">
        <v>-43.35</v>
      </c>
    </row>
    <row r="411" spans="1:17" ht="15">
      <c r="A411" s="16" t="s">
        <v>158</v>
      </c>
      <c r="B411" s="45">
        <v>0</v>
      </c>
      <c r="C411" s="45">
        <v>0</v>
      </c>
      <c r="D411" s="45">
        <v>0</v>
      </c>
      <c r="E411" s="45">
        <v>0</v>
      </c>
      <c r="F411" s="21">
        <f t="shared" si="289"/>
        <v>0</v>
      </c>
      <c r="G411" s="45">
        <v>-29.02</v>
      </c>
      <c r="H411" s="45">
        <v>-23.82</v>
      </c>
      <c r="I411" s="45">
        <v>107.39</v>
      </c>
      <c r="J411" s="45">
        <v>-57.78</v>
      </c>
      <c r="K411" s="21">
        <f t="shared" si="291"/>
        <v>-3.230000000000004</v>
      </c>
      <c r="L411" s="45">
        <v>26.49</v>
      </c>
      <c r="M411" s="45">
        <v>-24.79</v>
      </c>
      <c r="N411" s="45">
        <v>-3.28</v>
      </c>
      <c r="O411" s="45">
        <v>-176.45</v>
      </c>
      <c r="P411" s="53">
        <f t="shared" si="348"/>
        <v>-178.03</v>
      </c>
      <c r="Q411" s="31">
        <v>-204.6</v>
      </c>
    </row>
    <row r="412" spans="1:17" ht="15">
      <c r="A412" s="16" t="s">
        <v>159</v>
      </c>
      <c r="B412" s="31">
        <f>B413</f>
        <v>7.42</v>
      </c>
      <c r="C412" s="31">
        <f aca="true" t="shared" si="379" ref="C412:E412">C413</f>
        <v>-48.79</v>
      </c>
      <c r="D412" s="31">
        <f t="shared" si="379"/>
        <v>101.03</v>
      </c>
      <c r="E412" s="31">
        <f t="shared" si="379"/>
        <v>46.12</v>
      </c>
      <c r="F412" s="21">
        <f t="shared" si="289"/>
        <v>105.78</v>
      </c>
      <c r="G412" s="31">
        <f>G413</f>
        <v>178.63</v>
      </c>
      <c r="H412" s="31">
        <f aca="true" t="shared" si="380" ref="H412:J412">H413</f>
        <v>-4.4</v>
      </c>
      <c r="I412" s="31">
        <f t="shared" si="380"/>
        <v>101.46</v>
      </c>
      <c r="J412" s="31">
        <f t="shared" si="380"/>
        <v>107.49</v>
      </c>
      <c r="K412" s="21">
        <f t="shared" si="291"/>
        <v>383.18</v>
      </c>
      <c r="L412" s="31">
        <f>L413</f>
        <v>-104.91</v>
      </c>
      <c r="M412" s="31">
        <f aca="true" t="shared" si="381" ref="M412:O412">M413</f>
        <v>25.94</v>
      </c>
      <c r="N412" s="31">
        <f t="shared" si="381"/>
        <v>-18.2</v>
      </c>
      <c r="O412" s="31">
        <f t="shared" si="381"/>
        <v>-358.8</v>
      </c>
      <c r="P412" s="53">
        <f t="shared" si="348"/>
        <v>-455.97</v>
      </c>
      <c r="Q412" s="31">
        <f>Q413</f>
        <v>-65.9</v>
      </c>
    </row>
    <row r="413" spans="1:17" ht="15">
      <c r="A413" s="16" t="s">
        <v>160</v>
      </c>
      <c r="B413" s="31">
        <f>B414+B415</f>
        <v>7.42</v>
      </c>
      <c r="C413" s="31">
        <f aca="true" t="shared" si="382" ref="C413:E413">C414+C415</f>
        <v>-48.79</v>
      </c>
      <c r="D413" s="31">
        <f t="shared" si="382"/>
        <v>101.03</v>
      </c>
      <c r="E413" s="31">
        <f t="shared" si="382"/>
        <v>46.12</v>
      </c>
      <c r="F413" s="21">
        <f t="shared" si="289"/>
        <v>105.78</v>
      </c>
      <c r="G413" s="31">
        <f>G414+G415</f>
        <v>178.63</v>
      </c>
      <c r="H413" s="31">
        <f aca="true" t="shared" si="383" ref="H413:J413">H414+H415</f>
        <v>-4.4</v>
      </c>
      <c r="I413" s="31">
        <f t="shared" si="383"/>
        <v>101.46</v>
      </c>
      <c r="J413" s="31">
        <f t="shared" si="383"/>
        <v>107.49</v>
      </c>
      <c r="K413" s="21">
        <f t="shared" si="291"/>
        <v>383.18</v>
      </c>
      <c r="L413" s="31">
        <f>L414+L415</f>
        <v>-104.91</v>
      </c>
      <c r="M413" s="31">
        <f aca="true" t="shared" si="384" ref="M413:O413">M414+M415</f>
        <v>25.94</v>
      </c>
      <c r="N413" s="31">
        <f t="shared" si="384"/>
        <v>-18.2</v>
      </c>
      <c r="O413" s="31">
        <f t="shared" si="384"/>
        <v>-358.8</v>
      </c>
      <c r="P413" s="56">
        <f t="shared" si="348"/>
        <v>-455.97</v>
      </c>
      <c r="Q413" s="31">
        <f>Q414+Q415</f>
        <v>-65.9</v>
      </c>
    </row>
    <row r="414" spans="1:17" ht="15">
      <c r="A414" s="16" t="s">
        <v>142</v>
      </c>
      <c r="B414" s="45"/>
      <c r="C414" s="45"/>
      <c r="D414" s="45"/>
      <c r="E414" s="45"/>
      <c r="F414" s="21">
        <f t="shared" si="289"/>
        <v>0</v>
      </c>
      <c r="G414" s="45"/>
      <c r="H414" s="45"/>
      <c r="I414" s="45"/>
      <c r="J414" s="45"/>
      <c r="K414" s="21">
        <f t="shared" si="291"/>
        <v>0</v>
      </c>
      <c r="L414" s="45">
        <v>-25.38</v>
      </c>
      <c r="M414" s="45">
        <v>0</v>
      </c>
      <c r="N414" s="45">
        <v>0</v>
      </c>
      <c r="O414" s="45">
        <v>0</v>
      </c>
      <c r="P414" s="53">
        <f t="shared" si="348"/>
        <v>-25.38</v>
      </c>
      <c r="Q414" s="31"/>
    </row>
    <row r="415" spans="1:17" ht="15">
      <c r="A415" s="16" t="s">
        <v>161</v>
      </c>
      <c r="B415" s="45">
        <v>7.42</v>
      </c>
      <c r="C415" s="45">
        <v>-48.79</v>
      </c>
      <c r="D415" s="45">
        <v>101.03</v>
      </c>
      <c r="E415" s="45">
        <v>46.12</v>
      </c>
      <c r="F415" s="21">
        <f t="shared" si="289"/>
        <v>105.78</v>
      </c>
      <c r="G415" s="45">
        <v>178.63</v>
      </c>
      <c r="H415" s="45">
        <v>-4.4</v>
      </c>
      <c r="I415" s="45">
        <v>101.46</v>
      </c>
      <c r="J415" s="45">
        <v>107.49</v>
      </c>
      <c r="K415" s="21">
        <f t="shared" si="291"/>
        <v>383.18</v>
      </c>
      <c r="L415" s="45">
        <v>-79.53</v>
      </c>
      <c r="M415" s="45">
        <v>25.94</v>
      </c>
      <c r="N415" s="45">
        <v>-18.2</v>
      </c>
      <c r="O415" s="45">
        <v>-358.8</v>
      </c>
      <c r="P415" s="53">
        <f t="shared" si="348"/>
        <v>-430.59000000000003</v>
      </c>
      <c r="Q415" s="31">
        <v>-65.9</v>
      </c>
    </row>
    <row r="416" spans="1:17" s="14" customFormat="1" ht="15">
      <c r="A416" s="11" t="s">
        <v>162</v>
      </c>
      <c r="B416" s="61">
        <f>B296-B295</f>
        <v>83.60000000000025</v>
      </c>
      <c r="C416" s="61">
        <f aca="true" t="shared" si="385" ref="C416:D416">C296-C295</f>
        <v>51.91999999999986</v>
      </c>
      <c r="D416" s="61">
        <f t="shared" si="385"/>
        <v>66.1899999999998</v>
      </c>
      <c r="E416" s="61">
        <f>E296-E295</f>
        <v>-69.42000000000004</v>
      </c>
      <c r="F416" s="38">
        <f t="shared" si="289"/>
        <v>132.28999999999985</v>
      </c>
      <c r="G416" s="61">
        <f aca="true" t="shared" si="386" ref="G416:I416">G296-G295</f>
        <v>15.330000000000126</v>
      </c>
      <c r="H416" s="61">
        <f t="shared" si="386"/>
        <v>43.120000000000005</v>
      </c>
      <c r="I416" s="61">
        <f t="shared" si="386"/>
        <v>102.03999999999984</v>
      </c>
      <c r="J416" s="61">
        <f>J296-J295</f>
        <v>-53.849999999999454</v>
      </c>
      <c r="K416" s="38">
        <f t="shared" si="291"/>
        <v>106.6400000000005</v>
      </c>
      <c r="L416" s="61">
        <f aca="true" t="shared" si="387" ref="L416:N416">L296-L295</f>
        <v>6.259999999999877</v>
      </c>
      <c r="M416" s="61">
        <f t="shared" si="387"/>
        <v>51.29999999999992</v>
      </c>
      <c r="N416" s="61">
        <f t="shared" si="387"/>
        <v>20.380000000000393</v>
      </c>
      <c r="O416" s="61">
        <f>O296-O295</f>
        <v>-114.15999999999997</v>
      </c>
      <c r="P416" s="62">
        <f t="shared" si="348"/>
        <v>-36.21999999999977</v>
      </c>
      <c r="Q416" s="61">
        <f>Q296-Q295</f>
        <v>-42.42000000000007</v>
      </c>
    </row>
    <row r="417" spans="1:19" ht="15">
      <c r="A417" s="63"/>
      <c r="B417" s="64"/>
      <c r="C417" s="64"/>
      <c r="D417" s="64"/>
      <c r="E417" s="64"/>
      <c r="F417" s="65"/>
      <c r="G417" s="64"/>
      <c r="H417" s="64"/>
      <c r="I417" s="64"/>
      <c r="J417" s="64"/>
      <c r="K417" s="65"/>
      <c r="L417" s="64"/>
      <c r="M417" s="64"/>
      <c r="N417" s="64"/>
      <c r="O417" s="64"/>
      <c r="P417" s="66"/>
      <c r="Q417" s="64"/>
      <c r="R417" s="4"/>
      <c r="S417" s="4"/>
    </row>
    <row r="418" spans="1:19" s="14" customFormat="1" ht="15">
      <c r="A418" s="67" t="s">
        <v>163</v>
      </c>
      <c r="B418" s="68"/>
      <c r="C418" s="68"/>
      <c r="D418" s="68"/>
      <c r="E418" s="68"/>
      <c r="F418" s="69"/>
      <c r="G418" s="68"/>
      <c r="H418" s="68"/>
      <c r="I418" s="68"/>
      <c r="J418" s="68"/>
      <c r="K418" s="69"/>
      <c r="L418" s="68"/>
      <c r="M418" s="68"/>
      <c r="N418" s="68"/>
      <c r="O418" s="68"/>
      <c r="P418" s="69"/>
      <c r="Q418" s="51"/>
      <c r="R418" s="40"/>
      <c r="S418" s="40"/>
    </row>
    <row r="419" spans="1:19" s="14" customFormat="1" ht="15">
      <c r="A419" s="11" t="s">
        <v>164</v>
      </c>
      <c r="B419" s="12">
        <f>B420+B422</f>
        <v>0</v>
      </c>
      <c r="C419" s="12">
        <f>C420+C422</f>
        <v>44.68</v>
      </c>
      <c r="D419" s="12">
        <f>D420+D422</f>
        <v>14.79</v>
      </c>
      <c r="E419" s="12">
        <f>E420+E422</f>
        <v>41.67</v>
      </c>
      <c r="F419" s="60">
        <f aca="true" t="shared" si="388" ref="F419:F424">SUM(B419:E419)</f>
        <v>101.14</v>
      </c>
      <c r="G419" s="12">
        <f>G420+G422</f>
        <v>0.9</v>
      </c>
      <c r="H419" s="12">
        <f>H420+H422</f>
        <v>0</v>
      </c>
      <c r="I419" s="12">
        <f>I420+I422</f>
        <v>0</v>
      </c>
      <c r="J419" s="12">
        <f>J420+J422</f>
        <v>64</v>
      </c>
      <c r="K419" s="60">
        <f aca="true" t="shared" si="389" ref="K419:K427">SUM(G419:J419)</f>
        <v>64.9</v>
      </c>
      <c r="L419" s="12">
        <f>L420+L422</f>
        <v>4.3100000000000005</v>
      </c>
      <c r="M419" s="12">
        <f>M420+M422</f>
        <v>50.44</v>
      </c>
      <c r="N419" s="12">
        <f>N420+N422</f>
        <v>34.87</v>
      </c>
      <c r="O419" s="12">
        <f>O420+O422</f>
        <v>76.92</v>
      </c>
      <c r="P419" s="60">
        <f t="shared" si="348"/>
        <v>166.54000000000002</v>
      </c>
      <c r="Q419" s="12">
        <f>Q420+Q422</f>
        <v>2.39</v>
      </c>
      <c r="R419" s="40"/>
      <c r="S419" s="40"/>
    </row>
    <row r="420" spans="1:17" ht="15">
      <c r="A420" s="16" t="s">
        <v>165</v>
      </c>
      <c r="B420" s="17">
        <f>B421</f>
        <v>0</v>
      </c>
      <c r="C420" s="17">
        <f aca="true" t="shared" si="390" ref="C420:J420">C421</f>
        <v>44.68</v>
      </c>
      <c r="D420" s="17">
        <f t="shared" si="390"/>
        <v>14.79</v>
      </c>
      <c r="E420" s="17">
        <f t="shared" si="390"/>
        <v>4.39</v>
      </c>
      <c r="F420" s="56">
        <f>SUM(B420:E420)</f>
        <v>63.86</v>
      </c>
      <c r="G420" s="17">
        <f t="shared" si="390"/>
        <v>0</v>
      </c>
      <c r="H420" s="17">
        <f t="shared" si="390"/>
        <v>0</v>
      </c>
      <c r="I420" s="17">
        <f t="shared" si="390"/>
        <v>0</v>
      </c>
      <c r="J420" s="17">
        <f t="shared" si="390"/>
        <v>53.7</v>
      </c>
      <c r="K420" s="56">
        <f t="shared" si="389"/>
        <v>53.7</v>
      </c>
      <c r="L420" s="17">
        <v>1.65</v>
      </c>
      <c r="M420" s="17">
        <v>20.21</v>
      </c>
      <c r="N420" s="17">
        <v>34.82</v>
      </c>
      <c r="O420" s="17">
        <v>54.52</v>
      </c>
      <c r="P420" s="56">
        <f t="shared" si="348"/>
        <v>111.2</v>
      </c>
      <c r="Q420" s="31"/>
    </row>
    <row r="421" spans="1:17" ht="15">
      <c r="A421" s="16" t="s">
        <v>166</v>
      </c>
      <c r="B421" s="83">
        <v>0</v>
      </c>
      <c r="C421" s="83">
        <v>44.68</v>
      </c>
      <c r="D421" s="83">
        <v>14.79</v>
      </c>
      <c r="E421" s="83">
        <v>4.39</v>
      </c>
      <c r="F421" s="46">
        <f t="shared" si="388"/>
        <v>63.86</v>
      </c>
      <c r="G421" s="82">
        <v>0</v>
      </c>
      <c r="H421" s="82">
        <v>0</v>
      </c>
      <c r="I421" s="82">
        <v>0</v>
      </c>
      <c r="J421" s="82">
        <v>53.7</v>
      </c>
      <c r="K421" s="53">
        <f t="shared" si="389"/>
        <v>53.7</v>
      </c>
      <c r="L421" s="45">
        <v>1.65</v>
      </c>
      <c r="M421" s="45">
        <v>20.21</v>
      </c>
      <c r="N421" s="45">
        <v>34.82</v>
      </c>
      <c r="O421" s="45">
        <v>54.52</v>
      </c>
      <c r="P421" s="53">
        <f t="shared" si="348"/>
        <v>111.2</v>
      </c>
      <c r="Q421" s="31"/>
    </row>
    <row r="422" spans="1:17" ht="15">
      <c r="A422" s="15" t="s">
        <v>167</v>
      </c>
      <c r="B422" s="17">
        <f>B423</f>
        <v>0</v>
      </c>
      <c r="C422" s="17">
        <f aca="true" t="shared" si="391" ref="C422:G423">C423</f>
        <v>0</v>
      </c>
      <c r="D422" s="17">
        <f t="shared" si="391"/>
        <v>0</v>
      </c>
      <c r="E422" s="17">
        <f>E423</f>
        <v>37.28</v>
      </c>
      <c r="F422" s="56">
        <f t="shared" si="388"/>
        <v>37.28</v>
      </c>
      <c r="G422" s="17">
        <f>G423</f>
        <v>0.9</v>
      </c>
      <c r="H422" s="17">
        <f aca="true" t="shared" si="392" ref="H422:J423">H423</f>
        <v>0</v>
      </c>
      <c r="I422" s="17">
        <f t="shared" si="392"/>
        <v>0</v>
      </c>
      <c r="J422" s="17">
        <f t="shared" si="392"/>
        <v>10.3</v>
      </c>
      <c r="K422" s="56">
        <f t="shared" si="389"/>
        <v>11.200000000000001</v>
      </c>
      <c r="L422" s="17">
        <f>L423</f>
        <v>2.66</v>
      </c>
      <c r="M422" s="17">
        <f aca="true" t="shared" si="393" ref="M422:Q422">M423</f>
        <v>30.23</v>
      </c>
      <c r="N422" s="17">
        <f t="shared" si="393"/>
        <v>0.05</v>
      </c>
      <c r="O422" s="17">
        <f t="shared" si="393"/>
        <v>22.4</v>
      </c>
      <c r="P422" s="53">
        <f t="shared" si="348"/>
        <v>55.339999999999996</v>
      </c>
      <c r="Q422" s="17">
        <f t="shared" si="393"/>
        <v>2.39</v>
      </c>
    </row>
    <row r="423" spans="1:17" ht="15">
      <c r="A423" s="15" t="s">
        <v>168</v>
      </c>
      <c r="B423" s="17">
        <f>B424</f>
        <v>0</v>
      </c>
      <c r="C423" s="17">
        <f t="shared" si="391"/>
        <v>0</v>
      </c>
      <c r="D423" s="17">
        <f t="shared" si="391"/>
        <v>0</v>
      </c>
      <c r="E423" s="17">
        <f t="shared" si="391"/>
        <v>37.28</v>
      </c>
      <c r="F423" s="56">
        <f t="shared" si="388"/>
        <v>37.28</v>
      </c>
      <c r="G423" s="17">
        <f t="shared" si="391"/>
        <v>0.9</v>
      </c>
      <c r="H423" s="17">
        <f t="shared" si="392"/>
        <v>0</v>
      </c>
      <c r="I423" s="17">
        <f t="shared" si="392"/>
        <v>0</v>
      </c>
      <c r="J423" s="17">
        <f t="shared" si="392"/>
        <v>10.3</v>
      </c>
      <c r="K423" s="56">
        <f t="shared" si="389"/>
        <v>11.200000000000001</v>
      </c>
      <c r="L423" s="17">
        <v>2.66</v>
      </c>
      <c r="M423" s="17">
        <v>30.23</v>
      </c>
      <c r="N423" s="17">
        <v>0.05</v>
      </c>
      <c r="O423" s="17">
        <v>22.4</v>
      </c>
      <c r="P423" s="56">
        <f t="shared" si="348"/>
        <v>55.339999999999996</v>
      </c>
      <c r="Q423" s="31">
        <v>2.39</v>
      </c>
    </row>
    <row r="424" spans="1:17" ht="15">
      <c r="A424" s="15" t="s">
        <v>169</v>
      </c>
      <c r="B424" s="83">
        <v>0</v>
      </c>
      <c r="C424" s="82">
        <v>0</v>
      </c>
      <c r="D424" s="82">
        <v>0</v>
      </c>
      <c r="E424" s="82">
        <v>37.28</v>
      </c>
      <c r="F424" s="56">
        <f t="shared" si="388"/>
        <v>37.28</v>
      </c>
      <c r="G424" s="82">
        <v>0.9</v>
      </c>
      <c r="H424" s="82">
        <v>0</v>
      </c>
      <c r="I424" s="82">
        <v>0</v>
      </c>
      <c r="J424" s="82">
        <v>10.3</v>
      </c>
      <c r="K424" s="56">
        <f>SUM(H424:J424)</f>
        <v>10.3</v>
      </c>
      <c r="L424" s="17">
        <v>2.66</v>
      </c>
      <c r="M424" s="17">
        <v>30.23</v>
      </c>
      <c r="N424" s="17">
        <v>0.05</v>
      </c>
      <c r="O424" s="17">
        <v>22.4</v>
      </c>
      <c r="P424" s="56">
        <f t="shared" si="348"/>
        <v>55.339999999999996</v>
      </c>
      <c r="Q424" s="31">
        <v>2.39</v>
      </c>
    </row>
    <row r="425" spans="1:17" ht="15">
      <c r="A425" s="70"/>
      <c r="B425" s="84"/>
      <c r="C425" s="84"/>
      <c r="D425" s="84"/>
      <c r="E425" s="84"/>
      <c r="F425" s="72"/>
      <c r="G425" s="84"/>
      <c r="H425" s="84"/>
      <c r="I425" s="84"/>
      <c r="J425" s="84"/>
      <c r="K425" s="72"/>
      <c r="L425" s="71"/>
      <c r="M425" s="71"/>
      <c r="N425" s="71"/>
      <c r="O425" s="71"/>
      <c r="P425" s="72"/>
      <c r="Q425" s="35"/>
    </row>
    <row r="426" spans="1:17" s="14" customFormat="1" ht="15">
      <c r="A426" s="67" t="s">
        <v>170</v>
      </c>
      <c r="B426" s="85"/>
      <c r="C426" s="85"/>
      <c r="D426" s="85"/>
      <c r="E426" s="85"/>
      <c r="F426" s="86"/>
      <c r="G426" s="85"/>
      <c r="H426" s="85"/>
      <c r="I426" s="85"/>
      <c r="J426" s="85"/>
      <c r="K426" s="86"/>
      <c r="L426" s="87"/>
      <c r="M426" s="87"/>
      <c r="N426" s="87"/>
      <c r="O426" s="87"/>
      <c r="P426" s="86"/>
      <c r="Q426" s="51"/>
    </row>
    <row r="427" spans="1:17" ht="15">
      <c r="A427" s="15" t="s">
        <v>171</v>
      </c>
      <c r="B427" s="88">
        <v>1.26</v>
      </c>
      <c r="C427" s="88">
        <v>2.59</v>
      </c>
      <c r="D427" s="88">
        <v>1.32</v>
      </c>
      <c r="E427" s="88">
        <v>6.77</v>
      </c>
      <c r="F427" s="74">
        <f>SUM(B427:E427)</f>
        <v>11.94</v>
      </c>
      <c r="G427" s="88">
        <v>2.76</v>
      </c>
      <c r="H427" s="88">
        <v>1.66</v>
      </c>
      <c r="I427" s="88">
        <v>4.54</v>
      </c>
      <c r="J427" s="88">
        <v>11.39</v>
      </c>
      <c r="K427" s="74">
        <f t="shared" si="389"/>
        <v>20.35</v>
      </c>
      <c r="L427" s="73">
        <v>13.7</v>
      </c>
      <c r="M427" s="73">
        <v>15.95</v>
      </c>
      <c r="N427" s="73">
        <v>28.69</v>
      </c>
      <c r="O427" s="73">
        <v>38.87</v>
      </c>
      <c r="P427" s="74">
        <f t="shared" si="348"/>
        <v>97.21000000000001</v>
      </c>
      <c r="Q427" s="31">
        <v>15.57</v>
      </c>
    </row>
    <row r="428" spans="11:16" ht="15">
      <c r="K428" s="79"/>
      <c r="L428" s="80"/>
      <c r="M428" s="80"/>
      <c r="N428" s="80"/>
      <c r="O428" s="80"/>
      <c r="P428" s="80"/>
    </row>
    <row r="429" spans="11:16" ht="15">
      <c r="K429" s="79"/>
      <c r="L429" s="80"/>
      <c r="M429" s="80"/>
      <c r="N429" s="80"/>
      <c r="O429" s="80"/>
      <c r="P429" s="80"/>
    </row>
    <row r="430" spans="11:16" ht="15">
      <c r="K430" s="77"/>
      <c r="L430" s="76"/>
      <c r="M430" s="76"/>
      <c r="N430" s="76"/>
      <c r="O430" s="76"/>
      <c r="P430" s="76"/>
    </row>
    <row r="431" spans="11:16" ht="15">
      <c r="K431" s="77"/>
      <c r="L431" s="76"/>
      <c r="M431" s="76"/>
      <c r="N431" s="76"/>
      <c r="O431" s="76"/>
      <c r="P431" s="76"/>
    </row>
    <row r="432" spans="11:16" ht="15">
      <c r="K432" s="77"/>
      <c r="L432" s="76"/>
      <c r="M432" s="76"/>
      <c r="N432" s="76"/>
      <c r="O432" s="76"/>
      <c r="P432" s="76"/>
    </row>
    <row r="433" spans="11:16" ht="12.75">
      <c r="K433" s="77"/>
      <c r="L433" s="76"/>
      <c r="M433" s="76"/>
      <c r="N433" s="76"/>
      <c r="O433" s="76"/>
      <c r="P433" s="78"/>
    </row>
  </sheetData>
  <printOptions/>
  <pageMargins left="0.5905511811023623" right="0.5905511811023623" top="0.5905511811023623" bottom="0.5905511811023623" header="0.31496062992125984" footer="0.31496062992125984"/>
  <pageSetup horizontalDpi="300" verticalDpi="300" orientation="portrait" r:id="rId1"/>
  <ignoredErrors>
    <ignoredError sqref="F3 K3" numberStoredAsText="1"/>
    <ignoredError sqref="P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Irina A. Evani</cp:lastModifiedBy>
  <dcterms:created xsi:type="dcterms:W3CDTF">2015-06-25T08:05:09Z</dcterms:created>
  <dcterms:modified xsi:type="dcterms:W3CDTF">2015-07-01T06:49:26Z</dcterms:modified>
  <cp:category/>
  <cp:version/>
  <cp:contentType/>
  <cp:contentStatus/>
</cp:coreProperties>
</file>